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ExcelWorks\ExceLab-7.0\AutoTest\testfiles\Workbooks\"/>
    </mc:Choice>
  </mc:AlternateContent>
  <xr:revisionPtr revIDLastSave="0" documentId="13_ncr:1_{DAA61B4A-05F2-4D79-BD54-A8D0DA9232A2}" xr6:coauthVersionLast="45" xr6:coauthVersionMax="45" xr10:uidLastSave="{00000000-0000-0000-0000-000000000000}"/>
  <bookViews>
    <workbookView xWindow="7620" yWindow="1800" windowWidth="28035" windowHeight="19500" xr2:uid="{00000000-000D-0000-FFFF-FFFF00000000}"/>
  </bookViews>
  <sheets>
    <sheet name="Readme" sheetId="22" r:id="rId1"/>
    <sheet name="PDAE Example" sheetId="1" r:id="rId2"/>
    <sheet name="Answer Report" sheetId="23" r:id="rId3"/>
  </sheets>
  <definedNames>
    <definedName name="a">'PDAE Example'!$B$17</definedName>
    <definedName name="BCs">'PDAE Example'!$G$2:$I$9</definedName>
    <definedName name="beta">'PDAE Example'!$D$5</definedName>
    <definedName name="eqns">'PDAE Example'!$B$21:$B$23</definedName>
    <definedName name="f">'PDAE Example'!$B$18</definedName>
    <definedName name="gamma">'PDAE Example'!$D$6</definedName>
    <definedName name="kapp">'PDAE Example'!$B$16</definedName>
    <definedName name="la">'PDAE Example'!$D$4</definedName>
    <definedName name="lc">'PDAE Example'!$D$2</definedName>
    <definedName name="ls">'PDAE Example'!$D$3</definedName>
    <definedName name="M">'PDAE Example'!$C$10:$E$12</definedName>
    <definedName name="mc">'PDAE Example'!$D$7</definedName>
    <definedName name="options">'PDAE Example'!$A$37:$B$39</definedName>
    <definedName name="phi_1">'PDAE Example'!$B$4</definedName>
    <definedName name="phi_2">'PDAE Example'!$B$5</definedName>
    <definedName name="phi_3">'PDAE Example'!$B$6</definedName>
    <definedName name="phi1x">'PDAE Example'!$B$7</definedName>
    <definedName name="phi1xx">'PDAE Example'!$B$10</definedName>
    <definedName name="phi2x">'PDAE Example'!$B$8</definedName>
    <definedName name="phi2xx">'PDAE Example'!$B$11</definedName>
    <definedName name="phi3x">'PDAE Example'!$B$9</definedName>
    <definedName name="phi3xx">'PDAE Example'!$B$12</definedName>
    <definedName name="regions">'PDAE Example'!$D$21:$E$23</definedName>
    <definedName name="solver_adj" localSheetId="1" hidden="1">'PDAE Example'!$D$6,'PDAE Example'!$D$7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'PDAE Example'!$D$7</definedName>
    <definedName name="solver_lhs2" localSheetId="1" hidden="1">'PDAE Example'!$D$7</definedName>
    <definedName name="solver_lhs3" localSheetId="1" hidden="1">'PDAE Example'!$D$7</definedName>
    <definedName name="solver_lhs4" localSheetId="1" hidden="1">'PDAE Example'!$D$7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'PDAE Example'!$P$3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el3" localSheetId="1" hidden="1">1</definedName>
    <definedName name="solver_rel4" localSheetId="1" hidden="1">3</definedName>
    <definedName name="solver_rhs1" localSheetId="1" hidden="1">1000000</definedName>
    <definedName name="solver_rhs2" localSheetId="1" hidden="1">1000000</definedName>
    <definedName name="solver_rhs3" localSheetId="1" hidden="1">1000000</definedName>
    <definedName name="solver_rhs4" localSheetId="1" hidden="1">0.9*100000000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  <definedName name="t">'PDAE Example'!$B$2</definedName>
    <definedName name="tdom">'PDAE Example'!$D$17:$E$17</definedName>
    <definedName name="ti">#REF!</definedName>
    <definedName name="tols">'PDAE Example'!$D$37:$D$39</definedName>
    <definedName name="u">#REF!</definedName>
    <definedName name="vars">'PDAE Example'!$B$2:$B$12</definedName>
    <definedName name="x">'PDAE Example'!$B$3</definedName>
    <definedName name="xdom">'PDAE Example'!$D$15:$E$15</definedName>
    <definedName name="xintrv">'PDAE Example'!#REF!</definedName>
    <definedName name="xout">'PDAE Example'!$G$36:$N$36</definedName>
    <definedName name="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 s="1"/>
  <c r="B16" i="1"/>
  <c r="B17" i="1"/>
  <c r="B15" i="1"/>
  <c r="S5" i="1" a="1"/>
  <c r="B21" i="1" l="1"/>
  <c r="B22" i="1"/>
  <c r="T5" i="1"/>
  <c r="T9" i="1"/>
  <c r="S6" i="1"/>
  <c r="T6" i="1"/>
  <c r="S7" i="1"/>
  <c r="T7" i="1"/>
  <c r="S8" i="1"/>
  <c r="T8" i="1"/>
  <c r="S5" i="1"/>
  <c r="S9" i="1"/>
  <c r="E15" i="1"/>
  <c r="I8" i="1"/>
  <c r="I7" i="1"/>
  <c r="I4" i="1"/>
  <c r="I3" i="1"/>
  <c r="I2" i="1"/>
  <c r="B23" i="1" l="1"/>
  <c r="D10" i="1" l="1"/>
  <c r="C11" i="1"/>
  <c r="E11" i="1"/>
  <c r="D12" i="1"/>
  <c r="J36" i="1" l="1"/>
  <c r="H36" i="1"/>
  <c r="K36" i="1"/>
  <c r="M36" i="1"/>
  <c r="I9" i="1" l="1"/>
  <c r="N36" i="1"/>
  <c r="L36" i="1"/>
  <c r="I36" i="1"/>
  <c r="G7" i="1"/>
  <c r="G6" i="1"/>
  <c r="E23" i="1"/>
  <c r="G9" i="1"/>
  <c r="G8" i="1"/>
  <c r="G5" i="1"/>
  <c r="G4" i="1"/>
  <c r="D23" i="1"/>
  <c r="E22" i="1"/>
  <c r="E21" i="1"/>
  <c r="A41" i="1" a="1"/>
  <c r="G16" i="1" a="1"/>
  <c r="V41" i="1" l="1"/>
  <c r="AK42" i="1"/>
  <c r="C44" i="1"/>
  <c r="R45" i="1"/>
  <c r="AG46" i="1"/>
  <c r="AV47" i="1"/>
  <c r="N49" i="1"/>
  <c r="AC50" i="1"/>
  <c r="AR51" i="1"/>
  <c r="J53" i="1"/>
  <c r="AF41" i="1"/>
  <c r="AU41" i="1"/>
  <c r="M43" i="1"/>
  <c r="AB44" i="1"/>
  <c r="AQ45" i="1"/>
  <c r="I47" i="1"/>
  <c r="X48" i="1"/>
  <c r="AM49" i="1"/>
  <c r="E51" i="1"/>
  <c r="T52" i="1"/>
  <c r="AI53" i="1"/>
  <c r="AA42" i="1"/>
  <c r="O44" i="1"/>
  <c r="C46" i="1"/>
  <c r="AL47" i="1"/>
  <c r="Z49" i="1"/>
  <c r="N51" i="1"/>
  <c r="AW52" i="1"/>
  <c r="AR41" i="1"/>
  <c r="AG43" i="1"/>
  <c r="U45" i="1"/>
  <c r="Y41" i="1"/>
  <c r="P43" i="1"/>
  <c r="D45" i="1"/>
  <c r="AM46" i="1"/>
  <c r="AA48" i="1"/>
  <c r="O50" i="1"/>
  <c r="A52" i="1"/>
  <c r="AL53" i="1"/>
  <c r="X42" i="1"/>
  <c r="J44" i="1"/>
  <c r="C43" i="1"/>
  <c r="L46" i="1"/>
  <c r="AH48" i="1"/>
  <c r="AW50" i="1"/>
  <c r="O53" i="1"/>
  <c r="AD43" i="1"/>
  <c r="AE46" i="1"/>
  <c r="A49" i="1"/>
  <c r="P51" i="1"/>
  <c r="AE53" i="1"/>
  <c r="B44" i="1"/>
  <c r="AI43" i="1"/>
  <c r="AL46" i="1"/>
  <c r="E49" i="1"/>
  <c r="V51" i="1"/>
  <c r="AK53" i="1"/>
  <c r="M44" i="1"/>
  <c r="E47" i="1"/>
  <c r="U49" i="1"/>
  <c r="AL51" i="1"/>
  <c r="C41" i="1"/>
  <c r="AE42" i="1"/>
  <c r="C49" i="1"/>
  <c r="AJ53" i="1"/>
  <c r="F52" i="1"/>
  <c r="J52" i="1"/>
  <c r="F51" i="1"/>
  <c r="AF50" i="1"/>
  <c r="AG50" i="1"/>
  <c r="J50" i="1"/>
  <c r="AQ46" i="1"/>
  <c r="Y51" i="1"/>
  <c r="C48" i="1"/>
  <c r="P46" i="1"/>
  <c r="X43" i="1"/>
  <c r="U53" i="1"/>
  <c r="R52" i="1"/>
  <c r="K51" i="1"/>
  <c r="AM50" i="1"/>
  <c r="AD41" i="1"/>
  <c r="AS42" i="1"/>
  <c r="K44" i="1"/>
  <c r="Z45" i="1"/>
  <c r="AO46" i="1"/>
  <c r="G48" i="1"/>
  <c r="V49" i="1"/>
  <c r="AK50" i="1"/>
  <c r="C52" i="1"/>
  <c r="R53" i="1"/>
  <c r="AN41" i="1"/>
  <c r="F42" i="1"/>
  <c r="U43" i="1"/>
  <c r="AJ44" i="1"/>
  <c r="B46" i="1"/>
  <c r="Q47" i="1"/>
  <c r="AF48" i="1"/>
  <c r="AU49" i="1"/>
  <c r="M51" i="1"/>
  <c r="AB52" i="1"/>
  <c r="AQ53" i="1"/>
  <c r="AM42" i="1"/>
  <c r="Y44" i="1"/>
  <c r="M46" i="1"/>
  <c r="A48" i="1"/>
  <c r="AJ49" i="1"/>
  <c r="X51" i="1"/>
  <c r="L53" i="1"/>
  <c r="H42" i="1"/>
  <c r="AQ43" i="1"/>
  <c r="AE45" i="1"/>
  <c r="AJ41" i="1"/>
  <c r="Z43" i="1"/>
  <c r="N45" i="1"/>
  <c r="B47" i="1"/>
  <c r="AK48" i="1"/>
  <c r="Y50" i="1"/>
  <c r="M52" i="1"/>
  <c r="AV53" i="1"/>
  <c r="AH42" i="1"/>
  <c r="V44" i="1"/>
  <c r="Y43" i="1"/>
  <c r="AD46" i="1"/>
  <c r="AT48" i="1"/>
  <c r="O51" i="1"/>
  <c r="AD53" i="1"/>
  <c r="A44" i="1"/>
  <c r="AU46" i="1"/>
  <c r="M49" i="1"/>
  <c r="AE51" i="1"/>
  <c r="AT53" i="1"/>
  <c r="X44" i="1"/>
  <c r="H44" i="1"/>
  <c r="D47" i="1"/>
  <c r="S49" i="1"/>
  <c r="AI51" i="1"/>
  <c r="B41" i="1"/>
  <c r="AG44" i="1"/>
  <c r="T47" i="1"/>
  <c r="AI49" i="1"/>
  <c r="B52" i="1"/>
  <c r="AB41" i="1"/>
  <c r="Q44" i="1"/>
  <c r="AG49" i="1"/>
  <c r="B43" i="1"/>
  <c r="N53" i="1"/>
  <c r="T53" i="1"/>
  <c r="N52" i="1"/>
  <c r="AM51" i="1"/>
  <c r="AO51" i="1"/>
  <c r="Q51" i="1"/>
  <c r="U47" i="1"/>
  <c r="E52" i="1"/>
  <c r="K49" i="1"/>
  <c r="AC47" i="1"/>
  <c r="AG45" i="1"/>
  <c r="AS41" i="1"/>
  <c r="Y53" i="1"/>
  <c r="U52" i="1"/>
  <c r="AU51" i="1"/>
  <c r="D43" i="1"/>
  <c r="S44" i="1"/>
  <c r="AH45" i="1"/>
  <c r="AW46" i="1"/>
  <c r="O48" i="1"/>
  <c r="E42" i="1"/>
  <c r="T43" i="1"/>
  <c r="AI44" i="1"/>
  <c r="A46" i="1"/>
  <c r="P47" i="1"/>
  <c r="AE48" i="1"/>
  <c r="AT49" i="1"/>
  <c r="L51" i="1"/>
  <c r="AA52" i="1"/>
  <c r="AP53" i="1"/>
  <c r="O41" i="1"/>
  <c r="AD42" i="1"/>
  <c r="AS43" i="1"/>
  <c r="K45" i="1"/>
  <c r="Z46" i="1"/>
  <c r="AO47" i="1"/>
  <c r="G49" i="1"/>
  <c r="V50" i="1"/>
  <c r="AK51" i="1"/>
  <c r="C53" i="1"/>
  <c r="AC41" i="1"/>
  <c r="V43" i="1"/>
  <c r="H45" i="1"/>
  <c r="AS46" i="1"/>
  <c r="AG48" i="1"/>
  <c r="S50" i="1"/>
  <c r="G52" i="1"/>
  <c r="AR53" i="1"/>
  <c r="AN42" i="1"/>
  <c r="Z44" i="1"/>
  <c r="N46" i="1"/>
  <c r="W42" i="1"/>
  <c r="I44" i="1"/>
  <c r="AT45" i="1"/>
  <c r="AH47" i="1"/>
  <c r="T49" i="1"/>
  <c r="H51" i="1"/>
  <c r="AS52" i="1"/>
  <c r="Z41" i="1"/>
  <c r="Q43" i="1"/>
  <c r="J41" i="1"/>
  <c r="AN44" i="1"/>
  <c r="Z47" i="1"/>
  <c r="AO49" i="1"/>
  <c r="H52" i="1"/>
  <c r="AO41" i="1"/>
  <c r="M45" i="1"/>
  <c r="AP47" i="1"/>
  <c r="H50" i="1"/>
  <c r="X52" i="1"/>
  <c r="P42" i="1"/>
  <c r="AW41" i="1"/>
  <c r="Q45" i="1"/>
  <c r="AT47" i="1"/>
  <c r="L50" i="1"/>
  <c r="AD52" i="1"/>
  <c r="Y42" i="1"/>
  <c r="AL45" i="1"/>
  <c r="M48" i="1"/>
  <c r="AB50" i="1"/>
  <c r="AT52" i="1"/>
  <c r="AV42" i="1"/>
  <c r="AK46" i="1"/>
  <c r="S51" i="1"/>
  <c r="W47" i="1"/>
  <c r="AV46" i="1"/>
  <c r="T46" i="1"/>
  <c r="AM45" i="1"/>
  <c r="G45" i="1"/>
  <c r="O45" i="1"/>
  <c r="AO42" i="1"/>
  <c r="I49" i="1"/>
  <c r="AN53" i="1"/>
  <c r="AH52" i="1"/>
  <c r="C51" i="1"/>
  <c r="R49" i="1"/>
  <c r="AJ47" i="1"/>
  <c r="AB46" i="1"/>
  <c r="AV45" i="1"/>
  <c r="AL41" i="1"/>
  <c r="AR43" i="1"/>
  <c r="Y46" i="1"/>
  <c r="F49" i="1"/>
  <c r="T51" i="1"/>
  <c r="Z53" i="1"/>
  <c r="AE41" i="1"/>
  <c r="AK43" i="1"/>
  <c r="AI45" i="1"/>
  <c r="AW47" i="1"/>
  <c r="F50" i="1"/>
  <c r="D52" i="1"/>
  <c r="R41" i="1"/>
  <c r="E44" i="1"/>
  <c r="F47" i="1"/>
  <c r="AV49" i="1"/>
  <c r="AC52" i="1"/>
  <c r="AB42" i="1"/>
  <c r="I45" i="1"/>
  <c r="AG42" i="1"/>
  <c r="X45" i="1"/>
  <c r="E48" i="1"/>
  <c r="AU50" i="1"/>
  <c r="AB53" i="1"/>
  <c r="AA43" i="1"/>
  <c r="AU43" i="1"/>
  <c r="D48" i="1"/>
  <c r="AP51" i="1"/>
  <c r="H43" i="1"/>
  <c r="F48" i="1"/>
  <c r="AQ51" i="1"/>
  <c r="I43" i="1"/>
  <c r="A45" i="1"/>
  <c r="AO48" i="1"/>
  <c r="AP52" i="1"/>
  <c r="E45" i="1"/>
  <c r="AP48" i="1"/>
  <c r="AE52" i="1"/>
  <c r="N44" i="1"/>
  <c r="AV51" i="1"/>
  <c r="T41" i="1"/>
  <c r="AL48" i="1"/>
  <c r="I42" i="1"/>
  <c r="B49" i="1"/>
  <c r="AK49" i="1"/>
  <c r="R50" i="1"/>
  <c r="AN52" i="1"/>
  <c r="AA46" i="1"/>
  <c r="D50" i="1"/>
  <c r="AM52" i="1"/>
  <c r="AQ42" i="1"/>
  <c r="Q48" i="1"/>
  <c r="R51" i="1"/>
  <c r="AM43" i="1"/>
  <c r="R44" i="1"/>
  <c r="S48" i="1"/>
  <c r="V52" i="1"/>
  <c r="W44" i="1"/>
  <c r="I52" i="1"/>
  <c r="AE43" i="1"/>
  <c r="AK45" i="1"/>
  <c r="AH49" i="1"/>
  <c r="H53" i="1"/>
  <c r="V45" i="1"/>
  <c r="H49" i="1"/>
  <c r="I53" i="1"/>
  <c r="Z52" i="1"/>
  <c r="AF45" i="1"/>
  <c r="AS49" i="1"/>
  <c r="J47" i="1"/>
  <c r="Y52" i="1"/>
  <c r="Q50" i="1"/>
  <c r="Z51" i="1"/>
  <c r="AU53" i="1"/>
  <c r="AR48" i="1"/>
  <c r="AC53" i="1"/>
  <c r="M42" i="1"/>
  <c r="AQ44" i="1"/>
  <c r="X47" i="1"/>
  <c r="AL49" i="1"/>
  <c r="AJ51" i="1"/>
  <c r="H41" i="1"/>
  <c r="N42" i="1"/>
  <c r="L44" i="1"/>
  <c r="R46" i="1"/>
  <c r="AT41" i="1"/>
  <c r="AA44" i="1"/>
  <c r="H47" i="1"/>
  <c r="AD49" i="1"/>
  <c r="AB51" i="1"/>
  <c r="AH53" i="1"/>
  <c r="AM41" i="1"/>
  <c r="D44" i="1"/>
  <c r="J46" i="1"/>
  <c r="H48" i="1"/>
  <c r="N50" i="1"/>
  <c r="L52" i="1"/>
  <c r="AQ41" i="1"/>
  <c r="AK44" i="1"/>
  <c r="R47" i="1"/>
  <c r="I50" i="1"/>
  <c r="A43" i="1"/>
  <c r="AO45" i="1"/>
  <c r="AJ45" i="1"/>
  <c r="A41" i="1"/>
  <c r="T48" i="1"/>
  <c r="P45" i="1"/>
  <c r="AC42" i="1"/>
  <c r="J45" i="1"/>
  <c r="AN47" i="1"/>
  <c r="M50" i="1"/>
  <c r="S52" i="1"/>
  <c r="X41" i="1"/>
  <c r="AL42" i="1"/>
  <c r="AR44" i="1"/>
  <c r="AP46" i="1"/>
  <c r="AV48" i="1"/>
  <c r="AT50" i="1"/>
  <c r="K53" i="1"/>
  <c r="AW42" i="1"/>
  <c r="AD45" i="1"/>
  <c r="U48" i="1"/>
  <c r="B51" i="1"/>
  <c r="E41" i="1"/>
  <c r="F44" i="1"/>
  <c r="AJ46" i="1"/>
  <c r="AV43" i="1"/>
  <c r="AC46" i="1"/>
  <c r="AF49" i="1"/>
  <c r="W52" i="1"/>
  <c r="B42" i="1"/>
  <c r="AP44" i="1"/>
  <c r="AS45" i="1"/>
  <c r="G50" i="1"/>
  <c r="AS53" i="1"/>
  <c r="AU45" i="1"/>
  <c r="AQ49" i="1"/>
  <c r="Q53" i="1"/>
  <c r="T42" i="1"/>
  <c r="S47" i="1"/>
  <c r="AP50" i="1"/>
  <c r="C42" i="1"/>
  <c r="AN46" i="1"/>
  <c r="AQ50" i="1"/>
  <c r="D42" i="1"/>
  <c r="AS47" i="1"/>
  <c r="K46" i="1"/>
  <c r="X50" i="1"/>
  <c r="G47" i="1"/>
  <c r="AV52" i="1"/>
  <c r="W45" i="1"/>
  <c r="M53" i="1"/>
  <c r="AM44" i="1"/>
  <c r="Z50" i="1"/>
  <c r="AT43" i="1"/>
  <c r="V48" i="1"/>
  <c r="L43" i="1"/>
  <c r="AP45" i="1"/>
  <c r="W48" i="1"/>
  <c r="U50" i="1"/>
  <c r="AI52" i="1"/>
  <c r="AV41" i="1"/>
  <c r="AT42" i="1"/>
  <c r="C45" i="1"/>
  <c r="A47" i="1"/>
  <c r="O49" i="1"/>
  <c r="U51" i="1"/>
  <c r="S53" i="1"/>
  <c r="J43" i="1"/>
  <c r="AN45" i="1"/>
  <c r="AQ48" i="1"/>
  <c r="AH51" i="1"/>
  <c r="S41" i="1"/>
  <c r="P44" i="1"/>
  <c r="K41" i="1"/>
  <c r="U44" i="1"/>
  <c r="L47" i="1"/>
  <c r="AP49" i="1"/>
  <c r="AG52" i="1"/>
  <c r="L42" i="1"/>
  <c r="AI41" i="1"/>
  <c r="AT46" i="1"/>
  <c r="T50" i="1"/>
  <c r="N41" i="1"/>
  <c r="AM48" i="1"/>
  <c r="P41" i="1"/>
  <c r="AA45" i="1"/>
  <c r="AD50" i="1"/>
  <c r="G42" i="1"/>
  <c r="AB47" i="1"/>
  <c r="V53" i="1"/>
  <c r="D46" i="1"/>
  <c r="G46" i="1"/>
  <c r="AD51" i="1"/>
  <c r="AW43" i="1"/>
  <c r="L49" i="1"/>
  <c r="AI42" i="1"/>
  <c r="W50" i="1"/>
  <c r="AT44" i="1"/>
  <c r="L48" i="1"/>
  <c r="AA41" i="1"/>
  <c r="AB48" i="1"/>
  <c r="Z42" i="1"/>
  <c r="G53" i="1"/>
  <c r="AW44" i="1"/>
  <c r="Y49" i="1"/>
  <c r="AC48" i="1"/>
  <c r="AJ48" i="1"/>
  <c r="B50" i="1"/>
  <c r="E53" i="1"/>
  <c r="AS50" i="1"/>
  <c r="AG47" i="1"/>
  <c r="AP43" i="1"/>
  <c r="R42" i="1"/>
  <c r="AR47" i="1"/>
  <c r="AF42" i="1"/>
  <c r="O46" i="1"/>
  <c r="O43" i="1"/>
  <c r="AN43" i="1"/>
  <c r="AW45" i="1"/>
  <c r="AH43" i="1"/>
  <c r="I41" i="1"/>
  <c r="AK47" i="1"/>
  <c r="N47" i="1"/>
  <c r="AF47" i="1"/>
  <c r="AI46" i="1"/>
  <c r="AO44" i="1"/>
  <c r="AM47" i="1"/>
  <c r="AJ42" i="1"/>
  <c r="AU47" i="1"/>
  <c r="AH41" i="1"/>
  <c r="N43" i="1"/>
  <c r="U42" i="1"/>
  <c r="AU48" i="1"/>
  <c r="G41" i="1"/>
  <c r="AH46" i="1"/>
  <c r="AL50" i="1"/>
  <c r="Q42" i="1"/>
  <c r="K48" i="1"/>
  <c r="AF53" i="1"/>
  <c r="X46" i="1"/>
  <c r="S46" i="1"/>
  <c r="AN51" i="1"/>
  <c r="AF44" i="1"/>
  <c r="AA49" i="1"/>
  <c r="AS44" i="1"/>
  <c r="AJ50" i="1"/>
  <c r="U41" i="1"/>
  <c r="Z48" i="1"/>
  <c r="AU42" i="1"/>
  <c r="A50" i="1"/>
  <c r="S43" i="1"/>
  <c r="AH44" i="1"/>
  <c r="AD47" i="1"/>
  <c r="G44" i="1"/>
  <c r="AR50" i="1"/>
  <c r="AR49" i="1"/>
  <c r="J51" i="1"/>
  <c r="AB43" i="1"/>
  <c r="E50" i="1"/>
  <c r="W41" i="1"/>
  <c r="Y47" i="1"/>
  <c r="AC51" i="1"/>
  <c r="AF43" i="1"/>
  <c r="D49" i="1"/>
  <c r="AG41" i="1"/>
  <c r="A42" i="1"/>
  <c r="V47" i="1"/>
  <c r="F53" i="1"/>
  <c r="J42" i="1"/>
  <c r="AH50" i="1"/>
  <c r="AC45" i="1"/>
  <c r="A51" i="1"/>
  <c r="AP42" i="1"/>
  <c r="AW49" i="1"/>
  <c r="R43" i="1"/>
  <c r="P50" i="1"/>
  <c r="AO43" i="1"/>
  <c r="AD48" i="1"/>
  <c r="AW53" i="1"/>
  <c r="AF46" i="1"/>
  <c r="AF52" i="1"/>
  <c r="AF51" i="1"/>
  <c r="AR45" i="1"/>
  <c r="AJ43" i="1"/>
  <c r="V42" i="1"/>
  <c r="AS51" i="1"/>
  <c r="P49" i="1"/>
  <c r="K42" i="1"/>
  <c r="P53" i="1"/>
  <c r="AA51" i="1"/>
  <c r="AL52" i="1"/>
  <c r="AA50" i="1"/>
  <c r="I51" i="1"/>
  <c r="AN49" i="1"/>
  <c r="AQ47" i="1"/>
  <c r="C47" i="1"/>
  <c r="AO52" i="1"/>
  <c r="F41" i="1"/>
  <c r="S45" i="1"/>
  <c r="D41" i="1"/>
  <c r="AV44" i="1"/>
  <c r="G43" i="1"/>
  <c r="O42" i="1"/>
  <c r="AE47" i="1"/>
  <c r="AM53" i="1"/>
  <c r="R48" i="1"/>
  <c r="F45" i="1"/>
  <c r="B45" i="1"/>
  <c r="D51" i="1"/>
  <c r="E43" i="1"/>
  <c r="P48" i="1"/>
  <c r="AJ52" i="1"/>
  <c r="AU44" i="1"/>
  <c r="AE50" i="1"/>
  <c r="K43" i="1"/>
  <c r="F43" i="1"/>
  <c r="AW48" i="1"/>
  <c r="L41" i="1"/>
  <c r="L45" i="1"/>
  <c r="AK52" i="1"/>
  <c r="M47" i="1"/>
  <c r="D53" i="1"/>
  <c r="AD44" i="1"/>
  <c r="G51" i="1"/>
  <c r="F46" i="1"/>
  <c r="W51" i="1"/>
  <c r="O47" i="1"/>
  <c r="AV50" i="1"/>
  <c r="N48" i="1"/>
  <c r="AG53" i="1"/>
  <c r="Y45" i="1"/>
  <c r="J48" i="1"/>
  <c r="AS48" i="1"/>
  <c r="I46" i="1"/>
  <c r="K52" i="1"/>
  <c r="AC43" i="1"/>
  <c r="AN48" i="1"/>
  <c r="AR52" i="1"/>
  <c r="T45" i="1"/>
  <c r="AO50" i="1"/>
  <c r="W43" i="1"/>
  <c r="AL43" i="1"/>
  <c r="J49" i="1"/>
  <c r="AK41" i="1"/>
  <c r="AB45" i="1"/>
  <c r="A53" i="1"/>
  <c r="AA47" i="1"/>
  <c r="Q41" i="1"/>
  <c r="E46" i="1"/>
  <c r="AW51" i="1"/>
  <c r="V46" i="1"/>
  <c r="P52" i="1"/>
  <c r="Y48" i="1"/>
  <c r="I48" i="1"/>
  <c r="X49" i="1"/>
  <c r="AC44" i="1"/>
  <c r="AR46" i="1"/>
  <c r="AG51" i="1"/>
  <c r="S42" i="1"/>
  <c r="Q46" i="1"/>
  <c r="AQ52" i="1"/>
  <c r="T44" i="1"/>
  <c r="W49" i="1"/>
  <c r="AA53" i="1"/>
  <c r="W46" i="1"/>
  <c r="AT51" i="1"/>
  <c r="AL44" i="1"/>
  <c r="AE44" i="1"/>
  <c r="C50" i="1"/>
  <c r="AR42" i="1"/>
  <c r="K47" i="1"/>
  <c r="M41" i="1"/>
  <c r="AI48" i="1"/>
  <c r="AP41" i="1"/>
  <c r="U46" i="1"/>
  <c r="O52" i="1"/>
  <c r="AI47" i="1"/>
  <c r="X53" i="1"/>
  <c r="K50" i="1"/>
  <c r="Q49" i="1"/>
  <c r="AU52" i="1"/>
  <c r="H46" i="1"/>
  <c r="AO53" i="1"/>
  <c r="B53" i="1"/>
  <c r="AE49" i="1"/>
  <c r="Q52" i="1"/>
  <c r="AI50" i="1"/>
  <c r="AB49" i="1"/>
  <c r="W53" i="1"/>
  <c r="AN50" i="1"/>
  <c r="B48" i="1"/>
  <c r="AC49" i="1"/>
  <c r="K17" i="1"/>
  <c r="J22" i="1"/>
  <c r="I27" i="1"/>
  <c r="J19" i="1"/>
  <c r="I24" i="1"/>
  <c r="S21" i="1"/>
  <c r="N24" i="1"/>
  <c r="R16" i="1"/>
  <c r="Q21" i="1"/>
  <c r="P26" i="1"/>
  <c r="S26" i="1"/>
  <c r="I22" i="1"/>
  <c r="Q18" i="1"/>
  <c r="P23" i="1"/>
  <c r="O28" i="1"/>
  <c r="P20" i="1"/>
  <c r="R23" i="1"/>
  <c r="J28" i="1"/>
  <c r="H17" i="1"/>
  <c r="G22" i="1"/>
  <c r="L26" i="1"/>
  <c r="I19" i="1"/>
  <c r="H21" i="1"/>
  <c r="K20" i="1"/>
  <c r="N28" i="1"/>
  <c r="K28" i="1"/>
  <c r="N25" i="1"/>
  <c r="N16" i="1"/>
  <c r="S18" i="1"/>
  <c r="H19" i="1"/>
  <c r="S19" i="1"/>
  <c r="G27" i="1"/>
  <c r="R21" i="1"/>
  <c r="J26" i="1"/>
  <c r="L18" i="1"/>
  <c r="G21" i="1"/>
  <c r="S22" i="1"/>
  <c r="P27" i="1"/>
  <c r="J17" i="1"/>
  <c r="L27" i="1"/>
  <c r="P22" i="1"/>
  <c r="N26" i="1"/>
  <c r="H22" i="1"/>
  <c r="I21" i="1"/>
  <c r="I18" i="1"/>
  <c r="P28" i="1"/>
  <c r="L21" i="1"/>
  <c r="S17" i="1"/>
  <c r="R22" i="1"/>
  <c r="Q27" i="1"/>
  <c r="R19" i="1"/>
  <c r="Q24" i="1"/>
  <c r="L24" i="1"/>
  <c r="O27" i="1"/>
  <c r="M17" i="1"/>
  <c r="L22" i="1"/>
  <c r="K27" i="1"/>
  <c r="Q17" i="1"/>
  <c r="G24" i="1"/>
  <c r="L19" i="1"/>
  <c r="K24" i="1"/>
  <c r="L16" i="1"/>
  <c r="K21" i="1"/>
  <c r="K26" i="1"/>
  <c r="G16" i="1"/>
  <c r="P17" i="1"/>
  <c r="O22" i="1"/>
  <c r="R28" i="1"/>
  <c r="H24" i="1"/>
  <c r="I16" i="1"/>
  <c r="G26" i="1"/>
  <c r="H25" i="1"/>
  <c r="P18" i="1"/>
  <c r="O23" i="1"/>
  <c r="K23" i="1"/>
  <c r="O20" i="1"/>
  <c r="O17" i="1"/>
  <c r="Q23" i="1"/>
  <c r="N21" i="1"/>
  <c r="P25" i="1"/>
  <c r="I17" i="1"/>
  <c r="O25" i="1"/>
  <c r="R18" i="1"/>
  <c r="H27" i="1"/>
  <c r="H16" i="1"/>
  <c r="G18" i="1"/>
  <c r="O19" i="1"/>
  <c r="H28" i="1"/>
  <c r="M22" i="1"/>
  <c r="M27" i="1"/>
  <c r="S28" i="1"/>
  <c r="M26" i="1"/>
  <c r="P16" i="1"/>
  <c r="N23" i="1"/>
  <c r="J16" i="1"/>
  <c r="H26" i="1"/>
  <c r="H23" i="1"/>
  <c r="Q25" i="1"/>
  <c r="S23" i="1"/>
  <c r="N18" i="1"/>
  <c r="M23" i="1"/>
  <c r="L28" i="1"/>
  <c r="M20" i="1"/>
  <c r="L25" i="1"/>
  <c r="R26" i="1"/>
  <c r="O16" i="1"/>
  <c r="H18" i="1"/>
  <c r="G23" i="1"/>
  <c r="S27" i="1"/>
  <c r="R20" i="1"/>
  <c r="R25" i="1"/>
  <c r="G20" i="1"/>
  <c r="S24" i="1"/>
  <c r="G17" i="1"/>
  <c r="N22" i="1"/>
  <c r="I28" i="1"/>
  <c r="M18" i="1"/>
  <c r="K18" i="1"/>
  <c r="J23" i="1"/>
  <c r="R17" i="1"/>
  <c r="N20" i="1"/>
  <c r="M21" i="1"/>
  <c r="O18" i="1"/>
  <c r="M24" i="1"/>
  <c r="H20" i="1"/>
  <c r="Q19" i="1"/>
  <c r="P24" i="1"/>
  <c r="Q16" i="1"/>
  <c r="P21" i="1"/>
  <c r="O26" i="1"/>
  <c r="N27" i="1"/>
  <c r="Q22" i="1"/>
  <c r="K19" i="1"/>
  <c r="J24" i="1"/>
  <c r="I23" i="1"/>
  <c r="I25" i="1"/>
  <c r="K16" i="1"/>
  <c r="J21" i="1"/>
  <c r="I26" i="1"/>
  <c r="J18" i="1"/>
  <c r="G25" i="1"/>
  <c r="G19" i="1"/>
  <c r="O24" i="1"/>
  <c r="N19" i="1"/>
  <c r="Q28" i="1"/>
  <c r="S20" i="1"/>
  <c r="L20" i="1"/>
  <c r="K25" i="1"/>
  <c r="L17" i="1"/>
  <c r="K22" i="1"/>
  <c r="J27" i="1"/>
  <c r="J25" i="1"/>
  <c r="R24" i="1"/>
  <c r="S16" i="1"/>
  <c r="Q26" i="1"/>
  <c r="J20" i="1"/>
  <c r="I20" i="1"/>
  <c r="L23" i="1"/>
  <c r="S25" i="1"/>
  <c r="R27" i="1"/>
  <c r="M25" i="1"/>
  <c r="N17" i="1"/>
  <c r="M19" i="1"/>
  <c r="Q20" i="1"/>
  <c r="O21" i="1"/>
  <c r="M28" i="1"/>
  <c r="P19" i="1"/>
  <c r="G28" i="1"/>
  <c r="M16" i="1"/>
  <c r="I6" i="1"/>
  <c r="I5" i="1"/>
  <c r="R3" i="1"/>
  <c r="R10" i="1"/>
  <c r="R8" i="1"/>
  <c r="R12" i="1"/>
  <c r="R7" i="1"/>
  <c r="R5" i="1"/>
  <c r="R4" i="1"/>
  <c r="R11" i="1"/>
  <c r="R6" i="1"/>
  <c r="R9" i="1"/>
  <c r="O9" i="1" l="1"/>
  <c r="O6" i="1"/>
  <c r="O11" i="1"/>
  <c r="O4" i="1"/>
  <c r="O5" i="1"/>
  <c r="O7" i="1"/>
  <c r="O12" i="1"/>
  <c r="O8" i="1"/>
  <c r="O10" i="1"/>
  <c r="O3" i="1"/>
  <c r="R63" i="1"/>
  <c r="AJ56" i="1"/>
  <c r="AJ65" i="1"/>
  <c r="AJ57" i="1"/>
  <c r="AJ58" i="1"/>
  <c r="R56" i="1"/>
  <c r="AJ59" i="1"/>
  <c r="R62" i="1"/>
  <c r="AJ60" i="1"/>
  <c r="R64" i="1"/>
  <c r="AJ64" i="1"/>
  <c r="AJ61" i="1"/>
  <c r="AJ63" i="1"/>
  <c r="R65" i="1"/>
  <c r="R59" i="1"/>
  <c r="R60" i="1"/>
  <c r="AJ62" i="1"/>
  <c r="R57" i="1"/>
  <c r="R61" i="1"/>
  <c r="R58" i="1"/>
  <c r="P3" i="1" l="1"/>
</calcChain>
</file>

<file path=xl/sharedStrings.xml><?xml version="1.0" encoding="utf-8"?>
<sst xmlns="http://schemas.openxmlformats.org/spreadsheetml/2006/main" count="102" uniqueCount="83">
  <si>
    <t>t</t>
  </si>
  <si>
    <t>x</t>
  </si>
  <si>
    <t>phi_1</t>
  </si>
  <si>
    <t>phi1x</t>
  </si>
  <si>
    <t>phi2x</t>
  </si>
  <si>
    <t>phi1xx</t>
  </si>
  <si>
    <t>phi2xx</t>
  </si>
  <si>
    <t>phi_2</t>
  </si>
  <si>
    <t>phi_3</t>
  </si>
  <si>
    <t>phi3x</t>
  </si>
  <si>
    <t>phi3xx</t>
  </si>
  <si>
    <t>Solver Options</t>
  </si>
  <si>
    <t>M</t>
  </si>
  <si>
    <t>System variables</t>
  </si>
  <si>
    <t>FORMAT</t>
  </si>
  <si>
    <t>NDRVOUT</t>
  </si>
  <si>
    <t>TCOL1</t>
  </si>
  <si>
    <t>EQ1</t>
  </si>
  <si>
    <t>EQ2</t>
  </si>
  <si>
    <t>EQ3</t>
  </si>
  <si>
    <t>System RHS equations</t>
  </si>
  <si>
    <t>Regions</t>
  </si>
  <si>
    <t>lc</t>
  </si>
  <si>
    <t>ls</t>
  </si>
  <si>
    <t>la</t>
  </si>
  <si>
    <t>a</t>
  </si>
  <si>
    <t>BCs</t>
  </si>
  <si>
    <t>C</t>
  </si>
  <si>
    <t>D</t>
  </si>
  <si>
    <t>xout=</t>
  </si>
  <si>
    <t>max_grid_spacing</t>
  </si>
  <si>
    <t>Ratio at lc</t>
  </si>
  <si>
    <t>Ratio at ls</t>
  </si>
  <si>
    <t>mc</t>
  </si>
  <si>
    <t>N</t>
  </si>
  <si>
    <t>System parameters</t>
  </si>
  <si>
    <t>f</t>
  </si>
  <si>
    <t>beta</t>
  </si>
  <si>
    <t>Property Functions</t>
  </si>
  <si>
    <t>Solution</t>
  </si>
  <si>
    <t>Verification of Continuity BC</t>
  </si>
  <si>
    <t>x domain</t>
  </si>
  <si>
    <t>t domain</t>
  </si>
  <si>
    <t>Rel. Tolerance</t>
  </si>
  <si>
    <t>phi2</t>
  </si>
  <si>
    <t>gamma</t>
  </si>
  <si>
    <t>sigma</t>
  </si>
  <si>
    <t>kappa</t>
  </si>
  <si>
    <t>Microsoft Excel 16.0 Answer Report</t>
  </si>
  <si>
    <t>Result: Solver has converged to the current solution.  All Constraints are satisfied.</t>
  </si>
  <si>
    <t>Solver Engine</t>
  </si>
  <si>
    <t>Engine: GRG Nonlinear</t>
  </si>
  <si>
    <t>Max Time Unlimited,  Iterations Unlimited, Precision 0.000001, Use Automatic Scaling</t>
  </si>
  <si>
    <t>Max Subproblems Unlimited, Max Integer Sols Unlimited, Integer Tolerance 1%,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</si>
  <si>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</si>
  <si>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</si>
  <si>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</si>
  <si>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</si>
  <si>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</si>
  <si>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</si>
  <si>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</si>
  <si>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</si>
  <si>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</si>
  <si>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</si>
  <si>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</si>
  <si>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</si>
  <si>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Contin</t>
  </si>
  <si>
    <t>Not Binding</t>
  </si>
  <si>
    <t xml:space="preserve"> Convergence 0.0001, Population Size 100, Random Seed 0, Derivatives Forward, Require Bounds</t>
  </si>
  <si>
    <t>$P$3</t>
  </si>
  <si>
    <t>$D$6</t>
  </si>
  <si>
    <t>$D$7</t>
  </si>
  <si>
    <t>$D$7&lt;=1000000</t>
  </si>
  <si>
    <t>Observed phi2 values @ x=lc</t>
  </si>
  <si>
    <t>&lt;-- Set to 1/0 to enable/disable NLSOLVE minimization calculation below.</t>
  </si>
  <si>
    <t xml:space="preserve"> Turn off before running Excel Solver Command</t>
  </si>
  <si>
    <t>Objective for Excel Solver</t>
  </si>
  <si>
    <t>Constraints for NLSOLVE</t>
  </si>
  <si>
    <t>&lt;-- Set to 1/0 to enable/disable running verification of flux continuity below. Set to 0 before running Excel Solver or NLSOLVE</t>
  </si>
  <si>
    <t>Worksheet: [pdasolveExamples.xlsx]PDAE Example</t>
  </si>
  <si>
    <t>Report Created: 9/1/2020 9:07:10 PM</t>
  </si>
  <si>
    <t>Solution Time: 6.187 Seconds.</t>
  </si>
  <si>
    <t>Iterations: 9 Subproblems: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</si>
</sst>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8" fillId="4" borderId="2" applyNumberFormat="0" applyAlignment="0" applyProtection="0"/>
    <xf numFmtId="0" fontId="7" fillId="5" borderId="3" applyNumberFormat="0" applyFont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9" fillId="4" borderId="1" applyNumberFormat="0" applyAlignment="0" applyProtection="0"/>
    <xf numFmtId="0" fontId="10" fillId="9" borderId="0" applyNumberFormat="0" applyBorder="0" applyAlignment="0" applyProtection="0"/>
  </cellStyleXfs>
  <cellXfs count="38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11" fontId="3" fillId="0" borderId="0" xfId="0" applyNumberFormat="1" applyFont="1"/>
    <xf numFmtId="0" fontId="0" fillId="0" borderId="0" xfId="0"/>
    <xf numFmtId="0" fontId="0" fillId="0" borderId="0" xfId="0"/>
    <xf numFmtId="11" fontId="0" fillId="0" borderId="0" xfId="0" applyNumberFormat="1"/>
    <xf numFmtId="0" fontId="4" fillId="2" borderId="0" xfId="1"/>
    <xf numFmtId="0" fontId="5" fillId="3" borderId="0" xfId="2"/>
    <xf numFmtId="0" fontId="0" fillId="0" borderId="0" xfId="0" quotePrefix="1"/>
    <xf numFmtId="0" fontId="7" fillId="6" borderId="0" xfId="6"/>
    <xf numFmtId="0" fontId="0" fillId="5" borderId="3" xfId="5" applyFont="1"/>
    <xf numFmtId="11" fontId="7" fillId="6" borderId="0" xfId="6" applyNumberFormat="1"/>
    <xf numFmtId="11" fontId="7" fillId="7" borderId="0" xfId="7" applyNumberFormat="1"/>
    <xf numFmtId="0" fontId="8" fillId="4" borderId="2" xfId="4"/>
    <xf numFmtId="0" fontId="6" fillId="4" borderId="2" xfId="3" applyFill="1" applyBorder="1"/>
    <xf numFmtId="0" fontId="4" fillId="2" borderId="2" xfId="1" applyBorder="1"/>
    <xf numFmtId="0" fontId="5" fillId="3" borderId="2" xfId="2" applyBorder="1"/>
    <xf numFmtId="0" fontId="5" fillId="3" borderId="3" xfId="2" applyBorder="1"/>
    <xf numFmtId="0" fontId="7" fillId="8" borderId="0" xfId="8"/>
    <xf numFmtId="0" fontId="1" fillId="8" borderId="0" xfId="8" applyFont="1"/>
    <xf numFmtId="0" fontId="7" fillId="8" borderId="2" xfId="8" applyBorder="1"/>
    <xf numFmtId="11" fontId="0" fillId="0" borderId="0" xfId="0" applyNumberFormat="1" applyFont="1"/>
    <xf numFmtId="0" fontId="0" fillId="0" borderId="0" xfId="0" applyNumberFormat="1" applyFo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5" xfId="0" applyNumberFormat="1" applyFill="1" applyBorder="1" applyAlignment="1"/>
    <xf numFmtId="0" fontId="0" fillId="0" borderId="6" xfId="0" applyNumberFormat="1" applyFill="1" applyBorder="1" applyAlignment="1"/>
    <xf numFmtId="11" fontId="0" fillId="0" borderId="5" xfId="0" applyNumberFormat="1" applyFill="1" applyBorder="1" applyAlignment="1"/>
    <xf numFmtId="0" fontId="9" fillId="4" borderId="1" xfId="9"/>
    <xf numFmtId="0" fontId="10" fillId="9" borderId="0" xfId="10"/>
    <xf numFmtId="11" fontId="10" fillId="9" borderId="0" xfId="10" applyNumberForma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4" xfId="0" applyFont="1" applyFill="1" applyBorder="1" applyAlignment="1">
      <alignment horizontal="center"/>
    </xf>
  </cellXfs>
  <cellStyles count="11">
    <cellStyle name="20% - Accent5" xfId="7" builtinId="46"/>
    <cellStyle name="60% - Accent2" xfId="6" builtinId="36"/>
    <cellStyle name="60% - Accent3" xfId="8" builtinId="40"/>
    <cellStyle name="Accent2" xfId="10" builtinId="33"/>
    <cellStyle name="Calculation" xfId="9" builtinId="22"/>
    <cellStyle name="Good" xfId="1" builtinId="26"/>
    <cellStyle name="Neutral" xfId="2" builtinId="28"/>
    <cellStyle name="Normal" xfId="0" builtinId="0"/>
    <cellStyle name="Note" xfId="5" builtinId="10"/>
    <cellStyle name="Output" xfId="4" builtinId="21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42825896762905"/>
          <c:y val="9.9774753471568486E-2"/>
          <c:w val="0.82241907261592306"/>
          <c:h val="0.84234921178634015"/>
        </c:manualLayout>
      </c:layout>
      <c:scatterChart>
        <c:scatterStyle val="smoothMarker"/>
        <c:varyColors val="0"/>
        <c:ser>
          <c:idx val="0"/>
          <c:order val="0"/>
          <c:tx>
            <c:v>Observed phi2 at x=lc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'PDAE Example'!$G$18:$G$28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1</c:v>
                </c:pt>
              </c:numCache>
            </c:numRef>
          </c:xVal>
          <c:yVal>
            <c:numRef>
              <c:f>'PDAE Example'!$L$3:$L$13</c:f>
              <c:numCache>
                <c:formatCode>General</c:formatCode>
                <c:ptCount val="11"/>
                <c:pt idx="0">
                  <c:v>0</c:v>
                </c:pt>
                <c:pt idx="1">
                  <c:v>-2.0527053893828E-3</c:v>
                </c:pt>
                <c:pt idx="2">
                  <c:v>-3.8053799150707399E-3</c:v>
                </c:pt>
                <c:pt idx="3">
                  <c:v>-5.9445794525301802E-3</c:v>
                </c:pt>
                <c:pt idx="4">
                  <c:v>-6.6687269661542996E-3</c:v>
                </c:pt>
                <c:pt idx="5">
                  <c:v>-8.4364369692656802E-3</c:v>
                </c:pt>
                <c:pt idx="6">
                  <c:v>-9.13639773917071E-3</c:v>
                </c:pt>
                <c:pt idx="7">
                  <c:v>-9.7344913598028104E-3</c:v>
                </c:pt>
                <c:pt idx="8">
                  <c:v>-1.0031262325392899E-2</c:v>
                </c:pt>
                <c:pt idx="9">
                  <c:v>-1.00505290832789E-2</c:v>
                </c:pt>
                <c:pt idx="10">
                  <c:v>-1.03879546077153E-2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79-42A1-A304-68C53BCC039C}"/>
            </c:ext>
          </c:extLst>
        </c:ser>
        <c:ser>
          <c:idx val="1"/>
          <c:order val="1"/>
          <c:tx>
            <c:v>computed phi2 at x=lc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'PDAE Example'!$G$18:$G$28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1</c:v>
                </c:pt>
              </c:numCache>
            </c:numRef>
          </c:xVal>
          <c:yVal>
            <c:numRef>
              <c:f>'PDAE Example'!$L$18:$L$28</c:f>
              <c:numCache>
                <c:formatCode>General</c:formatCode>
                <c:ptCount val="11"/>
                <c:pt idx="0">
                  <c:v>0</c:v>
                </c:pt>
                <c:pt idx="1">
                  <c:v>-3.1921852355452475E-3</c:v>
                </c:pt>
                <c:pt idx="2">
                  <c:v>-5.085578960803013E-3</c:v>
                </c:pt>
                <c:pt idx="3">
                  <c:v>-6.5179686315860871E-3</c:v>
                </c:pt>
                <c:pt idx="4">
                  <c:v>-7.5824601014323079E-3</c:v>
                </c:pt>
                <c:pt idx="5">
                  <c:v>-8.3538375620635669E-3</c:v>
                </c:pt>
                <c:pt idx="6">
                  <c:v>-8.8932685866328753E-3</c:v>
                </c:pt>
                <c:pt idx="7">
                  <c:v>-9.2505363885096344E-3</c:v>
                </c:pt>
                <c:pt idx="8">
                  <c:v>-9.4655070761471699E-3</c:v>
                </c:pt>
                <c:pt idx="9">
                  <c:v>-9.5703002858987928E-3</c:v>
                </c:pt>
                <c:pt idx="10">
                  <c:v>-9.5913792732864878E-3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79-42A1-A304-68C53BCC0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42832"/>
        <c:axId val="214644008"/>
      </c:scatterChart>
      <c:valAx>
        <c:axId val="2146428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44008"/>
        <c:crosses val="autoZero"/>
        <c:crossBetween val="midCat"/>
      </c:valAx>
      <c:valAx>
        <c:axId val="2146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642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175626775686867"/>
          <c:y val="0.38658767174339143"/>
          <c:w val="0.39332812259667749"/>
          <c:h val="0.15868228543022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</xdr:row>
      <xdr:rowOff>180975</xdr:rowOff>
    </xdr:from>
    <xdr:ext cx="8462188" cy="47734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7472A9-9407-42B7-8FD8-ADEB8B8F80F8}"/>
            </a:ext>
          </a:extLst>
        </xdr:cNvPr>
        <xdr:cNvSpPr txBox="1"/>
      </xdr:nvSpPr>
      <xdr:spPr>
        <a:xfrm>
          <a:off x="676275" y="561975"/>
          <a:ext cx="8462188" cy="4773423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</a:p>
        <a:p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problem </a:t>
          </a: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description, see Example 1 of PDASOLVE at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https://excel-works.com/manual/pdasolve</a:t>
          </a:r>
          <a:endParaRPr lang="en-US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run the example in this workbook,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you need to download and install ExceLab calculus Add-in from excel-works.com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  <a:endParaRPr lang="en-US" sz="1200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evaluate an array formula press Ctrl+Shift+Enter </a:t>
          </a:r>
          <a:endParaRPr lang="en-US" sz="1200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evaluate a standard formula  press Enter</a:t>
          </a:r>
          <a:endParaRPr lang="en-US" sz="1200">
            <a:effectLst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Excel inserts the @ symbol in the formulas the first time you open the workbook, delete it before evaluating/saving the workbook.</a:t>
          </a:r>
        </a:p>
        <a:p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optimize the parameters gamma and mc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copy default values 0.5 and 1e-6 to gamma and mc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set cell D34 to 0  to turn off extra verification computation. (optimization will run slower if left on) </a:t>
          </a:r>
        </a:p>
        <a:p>
          <a:endParaRPr lang="en-US" sz="1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Using NLSOLVE: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set cell S3 to 1  to run the solver.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Using Excel Solver  (slower)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Must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turn off NLSOLVE.  Set cell S3 to 0. 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Run Excel's Solver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Command  (already configured)</a:t>
          </a:r>
        </a:p>
        <a:p>
          <a:pPr lvl="0"/>
          <a:endParaRPr lang="en-US" sz="12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2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320968</xdr:colOff>
      <xdr:row>10</xdr:row>
      <xdr:rowOff>95250</xdr:rowOff>
    </xdr:from>
    <xdr:to>
      <xdr:col>26</xdr:col>
      <xdr:colOff>19050</xdr:colOff>
      <xdr:row>28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91"/>
  <sheetViews>
    <sheetView zoomScaleNormal="100" workbookViewId="0">
      <selection activeCell="S4" sqref="S4"/>
    </sheetView>
  </sheetViews>
  <sheetFormatPr defaultRowHeight="15" x14ac:dyDescent="0.25"/>
  <cols>
    <col min="1" max="1" width="8.42578125" customWidth="1"/>
    <col min="2" max="2" width="8.7109375" customWidth="1"/>
    <col min="3" max="3" width="10.28515625" customWidth="1"/>
    <col min="4" max="4" width="10.42578125" customWidth="1"/>
    <col min="5" max="5" width="9.42578125" customWidth="1"/>
    <col min="6" max="6" width="6.140625" bestFit="1" customWidth="1"/>
    <col min="7" max="7" width="7.42578125" customWidth="1"/>
    <col min="8" max="8" width="10" customWidth="1"/>
    <col min="9" max="9" width="10.85546875" customWidth="1"/>
    <col min="10" max="10" width="11.140625" customWidth="1"/>
    <col min="11" max="12" width="10.42578125" customWidth="1"/>
    <col min="13" max="13" width="11" customWidth="1"/>
    <col min="14" max="14" width="9.85546875" customWidth="1"/>
    <col min="15" max="15" width="11" customWidth="1"/>
    <col min="16" max="16" width="11.140625" customWidth="1"/>
    <col min="17" max="17" width="10.28515625" customWidth="1"/>
    <col min="18" max="18" width="10.140625" customWidth="1"/>
    <col min="19" max="19" width="8.28515625" customWidth="1"/>
    <col min="20" max="20" width="11.85546875" bestFit="1" customWidth="1"/>
    <col min="21" max="21" width="10.5703125" customWidth="1"/>
    <col min="22" max="22" width="10.85546875" customWidth="1"/>
    <col min="23" max="23" width="10.140625" customWidth="1"/>
    <col min="24" max="24" width="10.7109375" customWidth="1"/>
    <col min="25" max="25" width="10" customWidth="1"/>
    <col min="26" max="26" width="10.85546875" customWidth="1"/>
    <col min="27" max="27" width="15" bestFit="1" customWidth="1"/>
    <col min="28" max="28" width="12.5703125" bestFit="1" customWidth="1"/>
    <col min="29" max="29" width="8.85546875" bestFit="1" customWidth="1"/>
    <col min="30" max="30" width="11.5703125" customWidth="1"/>
    <col min="31" max="31" width="11" customWidth="1"/>
    <col min="32" max="32" width="10.140625" customWidth="1"/>
    <col min="33" max="33" width="11.140625" customWidth="1"/>
    <col min="34" max="34" width="11.5703125" customWidth="1"/>
    <col min="35" max="38" width="8.85546875" bestFit="1" customWidth="1"/>
    <col min="39" max="39" width="15" bestFit="1" customWidth="1"/>
    <col min="40" max="40" width="12.5703125" customWidth="1"/>
    <col min="41" max="41" width="11.7109375" customWidth="1"/>
    <col min="42" max="42" width="12" customWidth="1"/>
    <col min="43" max="43" width="12.7109375" customWidth="1"/>
    <col min="44" max="44" width="8.85546875" bestFit="1" customWidth="1"/>
    <col min="45" max="45" width="15" bestFit="1" customWidth="1"/>
    <col min="46" max="49" width="8.85546875" bestFit="1" customWidth="1"/>
  </cols>
  <sheetData>
    <row r="1" spans="1:24" x14ac:dyDescent="0.25">
      <c r="A1" s="2" t="s">
        <v>13</v>
      </c>
      <c r="C1" s="2" t="s">
        <v>35</v>
      </c>
      <c r="G1" s="2" t="s">
        <v>26</v>
      </c>
      <c r="K1" s="22" t="s">
        <v>73</v>
      </c>
      <c r="L1" s="21"/>
      <c r="O1" s="36" t="s">
        <v>76</v>
      </c>
      <c r="R1" s="36" t="s">
        <v>77</v>
      </c>
    </row>
    <row r="2" spans="1:24" x14ac:dyDescent="0.25">
      <c r="A2" t="s">
        <v>0</v>
      </c>
      <c r="B2" s="7"/>
      <c r="C2" t="s">
        <v>22</v>
      </c>
      <c r="D2" s="24">
        <v>2.0000000000000001E-4</v>
      </c>
      <c r="G2" s="7">
        <v>0</v>
      </c>
      <c r="H2" s="7" t="s">
        <v>34</v>
      </c>
      <c r="I2" s="7">
        <f>phi1x-1</f>
        <v>-1</v>
      </c>
      <c r="K2" s="21" t="s">
        <v>0</v>
      </c>
      <c r="L2" s="21" t="s">
        <v>44</v>
      </c>
      <c r="O2" s="2"/>
      <c r="P2" s="2"/>
      <c r="R2" s="2"/>
    </row>
    <row r="3" spans="1:24" ht="18.75" x14ac:dyDescent="0.3">
      <c r="A3" t="s">
        <v>1</v>
      </c>
      <c r="B3" s="7"/>
      <c r="C3" t="s">
        <v>23</v>
      </c>
      <c r="D3" s="24">
        <v>2.254E-4</v>
      </c>
      <c r="G3" s="7">
        <v>0</v>
      </c>
      <c r="H3" s="7" t="s">
        <v>34</v>
      </c>
      <c r="I3" s="7">
        <f>phi2x</f>
        <v>0</v>
      </c>
      <c r="K3" s="21">
        <v>0</v>
      </c>
      <c r="L3" s="21">
        <v>0</v>
      </c>
      <c r="M3" s="7"/>
      <c r="O3" s="7">
        <f t="shared" ref="O3:O12" si="0">(L19-L4)^2</f>
        <v>1.2984143198103951E-6</v>
      </c>
      <c r="P3" s="31">
        <f>SUM(O3:O12)</f>
        <v>5.5863851340935032E-6</v>
      </c>
      <c r="R3" s="7">
        <f ca="1">_xll.ARRAYVAL(L19)-L4</f>
        <v>-1.1394798461624475E-3</v>
      </c>
      <c r="S3" s="7">
        <v>0</v>
      </c>
      <c r="T3" s="34" t="s">
        <v>74</v>
      </c>
    </row>
    <row r="4" spans="1:24" ht="18.75" x14ac:dyDescent="0.3">
      <c r="A4" s="1" t="s">
        <v>2</v>
      </c>
      <c r="B4" s="7">
        <v>0</v>
      </c>
      <c r="C4" t="s">
        <v>24</v>
      </c>
      <c r="D4" s="24">
        <v>4.2539999999999999E-4</v>
      </c>
      <c r="E4" s="2"/>
      <c r="G4" s="7">
        <f>lc</f>
        <v>2.0000000000000001E-4</v>
      </c>
      <c r="H4" s="7" t="s">
        <v>34</v>
      </c>
      <c r="I4" s="7">
        <f>phi1x</f>
        <v>0</v>
      </c>
      <c r="K4" s="21">
        <v>0.1</v>
      </c>
      <c r="L4" s="21">
        <v>-2.0527053893828E-3</v>
      </c>
      <c r="M4" s="7"/>
      <c r="O4" s="7">
        <f t="shared" si="0"/>
        <v>1.6389095966938227E-6</v>
      </c>
      <c r="P4" s="7"/>
      <c r="R4" s="7">
        <f ca="1">_xll.ARRAYVAL(L20)-L5</f>
        <v>-1.2801990457322731E-3</v>
      </c>
      <c r="T4" s="34" t="s">
        <v>75</v>
      </c>
    </row>
    <row r="5" spans="1:24" x14ac:dyDescent="0.25">
      <c r="A5" s="1" t="s">
        <v>7</v>
      </c>
      <c r="B5" s="7">
        <v>0</v>
      </c>
      <c r="C5" t="s">
        <v>37</v>
      </c>
      <c r="D5" s="3">
        <v>1</v>
      </c>
      <c r="E5" s="32">
        <v>1</v>
      </c>
      <c r="G5" s="7">
        <f>lc</f>
        <v>2.0000000000000001E-4</v>
      </c>
      <c r="H5" s="7" t="s">
        <v>27</v>
      </c>
      <c r="I5" s="7">
        <f>kapp*phi2x</f>
        <v>0</v>
      </c>
      <c r="K5" s="21">
        <v>0.2</v>
      </c>
      <c r="L5" s="21">
        <v>-3.8053799150707399E-3</v>
      </c>
      <c r="M5" s="7"/>
      <c r="O5" s="7">
        <f t="shared" si="0"/>
        <v>3.2877515065840691E-7</v>
      </c>
      <c r="P5" s="7"/>
      <c r="R5" s="7">
        <f ca="1">_xll.ARRAYVAL(L21)-L6</f>
        <v>-5.7338917905590692E-4</v>
      </c>
      <c r="S5" s="31" t="b">
        <f t="array" ref="S5:T9">IF(S3=1,_xll.NLSOLVE(R3:R12,(gamma,mc)))</f>
        <v>0</v>
      </c>
      <c r="T5" s="31" t="b">
        <v>0</v>
      </c>
    </row>
    <row r="6" spans="1:24" x14ac:dyDescent="0.25">
      <c r="A6" s="1" t="s">
        <v>8</v>
      </c>
      <c r="B6" s="7">
        <v>0</v>
      </c>
      <c r="C6" t="s">
        <v>45</v>
      </c>
      <c r="D6" s="25">
        <v>0.46862113210570888</v>
      </c>
      <c r="E6" s="32">
        <v>0.5</v>
      </c>
      <c r="G6" s="7">
        <f>ls</f>
        <v>2.254E-4</v>
      </c>
      <c r="H6" s="7" t="s">
        <v>27</v>
      </c>
      <c r="I6" s="7">
        <f>kapp*phi2x</f>
        <v>0</v>
      </c>
      <c r="K6" s="21">
        <v>0.30000000000000004</v>
      </c>
      <c r="L6" s="21">
        <v>-5.9445794525301802E-3</v>
      </c>
      <c r="M6" s="7"/>
      <c r="O6" s="7">
        <f t="shared" si="0"/>
        <v>8.349082425049791E-7</v>
      </c>
      <c r="P6" s="7"/>
      <c r="R6" s="7">
        <f ca="1">_xll.ARRAYVAL(L22)-L7</f>
        <v>-9.1373313527800832E-4</v>
      </c>
      <c r="S6" s="31" t="b">
        <v>0</v>
      </c>
      <c r="T6" s="31" t="b">
        <v>0</v>
      </c>
    </row>
    <row r="7" spans="1:24" x14ac:dyDescent="0.25">
      <c r="A7" s="1" t="s">
        <v>3</v>
      </c>
      <c r="B7" s="7"/>
      <c r="C7" t="s">
        <v>33</v>
      </c>
      <c r="D7" s="24">
        <v>978894.8330166681</v>
      </c>
      <c r="E7" s="33">
        <v>1000000</v>
      </c>
      <c r="G7" s="7">
        <f>ls</f>
        <v>2.254E-4</v>
      </c>
      <c r="H7" s="7" t="s">
        <v>34</v>
      </c>
      <c r="I7" s="7">
        <f>phi3x</f>
        <v>0</v>
      </c>
      <c r="K7" s="21">
        <v>0.4</v>
      </c>
      <c r="L7" s="21">
        <v>-6.6687269661542996E-3</v>
      </c>
      <c r="M7" s="7"/>
      <c r="O7" s="7">
        <f t="shared" si="0"/>
        <v>6.8226620701405128E-9</v>
      </c>
      <c r="P7" s="7"/>
      <c r="R7" s="7">
        <f ca="1">_xll.ARRAYVAL(L23)-L8</f>
        <v>8.2599407202113215E-5</v>
      </c>
      <c r="S7" s="31" t="b">
        <v>0</v>
      </c>
      <c r="T7" s="31" t="b">
        <v>0</v>
      </c>
    </row>
    <row r="8" spans="1:24" x14ac:dyDescent="0.25">
      <c r="A8" s="1" t="s">
        <v>4</v>
      </c>
      <c r="B8" s="7"/>
      <c r="D8" s="24"/>
      <c r="E8" s="7"/>
      <c r="G8" s="7">
        <f>la</f>
        <v>4.2539999999999999E-4</v>
      </c>
      <c r="H8" s="7" t="s">
        <v>34</v>
      </c>
      <c r="I8" s="7">
        <f>phi2x</f>
        <v>0</v>
      </c>
      <c r="K8" s="21">
        <v>0.5</v>
      </c>
      <c r="L8" s="21">
        <v>-8.4364369692656802E-3</v>
      </c>
      <c r="M8" s="7"/>
      <c r="O8" s="7">
        <f t="shared" si="0"/>
        <v>5.9111784813765699E-8</v>
      </c>
      <c r="P8" s="7"/>
      <c r="R8" s="7">
        <f ca="1">_xll.ARRAYVAL(L24)-L9</f>
        <v>2.4312915253783471E-4</v>
      </c>
      <c r="S8" s="31" t="b">
        <v>0</v>
      </c>
      <c r="T8" s="31" t="b">
        <v>0</v>
      </c>
    </row>
    <row r="9" spans="1:24" x14ac:dyDescent="0.25">
      <c r="A9" s="1" t="s">
        <v>9</v>
      </c>
      <c r="B9" s="7"/>
      <c r="C9" s="2" t="s">
        <v>12</v>
      </c>
      <c r="G9" s="7">
        <f>la</f>
        <v>4.2539999999999999E-4</v>
      </c>
      <c r="H9" s="7" t="s">
        <v>28</v>
      </c>
      <c r="I9" s="7">
        <f>phi_3</f>
        <v>0</v>
      </c>
      <c r="K9" s="21">
        <v>0.6</v>
      </c>
      <c r="L9" s="21">
        <v>-9.13639773917071E-3</v>
      </c>
      <c r="M9" s="7"/>
      <c r="O9" s="7">
        <f t="shared" si="0"/>
        <v>2.3421241423937887E-7</v>
      </c>
      <c r="P9" s="7"/>
      <c r="R9" s="7">
        <f ca="1">_xll.ARRAYVAL(L25)-L10</f>
        <v>4.8395497129317608E-4</v>
      </c>
      <c r="S9" s="31" t="b">
        <v>0</v>
      </c>
      <c r="T9" s="31" t="b">
        <v>0</v>
      </c>
    </row>
    <row r="10" spans="1:24" x14ac:dyDescent="0.25">
      <c r="A10" s="1" t="s">
        <v>5</v>
      </c>
      <c r="B10" s="7"/>
      <c r="C10" s="7">
        <v>1000000</v>
      </c>
      <c r="D10" s="7">
        <f>-mc</f>
        <v>-978894.8330166681</v>
      </c>
      <c r="E10" s="7">
        <v>0</v>
      </c>
      <c r="K10" s="21">
        <v>0.7</v>
      </c>
      <c r="L10" s="21">
        <v>-9.7344913598028104E-3</v>
      </c>
      <c r="M10" s="7"/>
      <c r="O10" s="7">
        <f t="shared" si="0"/>
        <v>3.2007900204909734E-7</v>
      </c>
      <c r="P10" s="7"/>
      <c r="R10" s="7">
        <f ca="1">_xll.ARRAYVAL(L26)-L11</f>
        <v>5.6575524924572934E-4</v>
      </c>
    </row>
    <row r="11" spans="1:24" x14ac:dyDescent="0.25">
      <c r="A11" s="1" t="s">
        <v>6</v>
      </c>
      <c r="B11" s="7"/>
      <c r="C11" s="7">
        <f>-mc</f>
        <v>-978894.8330166681</v>
      </c>
      <c r="D11" s="7">
        <v>1000000</v>
      </c>
      <c r="E11" s="7">
        <f>-mc</f>
        <v>-978894.8330166681</v>
      </c>
      <c r="K11" s="21">
        <v>0.79999999999999993</v>
      </c>
      <c r="L11" s="21">
        <v>-1.0031262325392899E-2</v>
      </c>
      <c r="M11" s="7"/>
      <c r="O11" s="7">
        <f t="shared" si="0"/>
        <v>2.306196978331442E-7</v>
      </c>
      <c r="P11" s="7"/>
      <c r="R11" s="7">
        <f ca="1">_xll.ARRAYVAL(L27)-L12</f>
        <v>4.8022879738010733E-4</v>
      </c>
      <c r="X11" s="6"/>
    </row>
    <row r="12" spans="1:24" x14ac:dyDescent="0.25">
      <c r="A12" s="1" t="s">
        <v>10</v>
      </c>
      <c r="B12" s="7"/>
      <c r="C12" s="7">
        <v>0</v>
      </c>
      <c r="D12" s="7">
        <f>-mc</f>
        <v>-978894.8330166681</v>
      </c>
      <c r="E12" s="7">
        <v>1000000</v>
      </c>
      <c r="K12" s="21">
        <v>0.89999999999999991</v>
      </c>
      <c r="L12" s="21">
        <v>-1.00505290832789E-2</v>
      </c>
      <c r="M12" s="7"/>
      <c r="O12" s="7">
        <f t="shared" si="0"/>
        <v>6.345322634203733E-7</v>
      </c>
      <c r="P12" s="7"/>
      <c r="R12" s="7">
        <f ca="1">_xll.ARRAYVAL(L28)-L13</f>
        <v>7.9657533442881179E-4</v>
      </c>
    </row>
    <row r="13" spans="1:24" x14ac:dyDescent="0.25">
      <c r="K13" s="21">
        <v>1</v>
      </c>
      <c r="L13" s="21">
        <v>-1.03879546077153E-2</v>
      </c>
      <c r="M13" s="7"/>
      <c r="U13" s="7"/>
    </row>
    <row r="14" spans="1:24" x14ac:dyDescent="0.25">
      <c r="A14" s="2" t="s">
        <v>38</v>
      </c>
      <c r="D14" s="2" t="s">
        <v>41</v>
      </c>
      <c r="U14" s="7"/>
    </row>
    <row r="15" spans="1:24" x14ac:dyDescent="0.25">
      <c r="A15" t="s">
        <v>46</v>
      </c>
      <c r="B15">
        <f>IF(x&lt;=lc,1,IF(x&lt;ls,0,1))</f>
        <v>1</v>
      </c>
      <c r="D15" s="7">
        <v>0</v>
      </c>
      <c r="E15" s="7">
        <f>la</f>
        <v>4.2539999999999999E-4</v>
      </c>
      <c r="G15" s="2" t="s">
        <v>39</v>
      </c>
      <c r="U15" s="7"/>
    </row>
    <row r="16" spans="1:24" ht="15.75" x14ac:dyDescent="0.25">
      <c r="A16" t="s">
        <v>47</v>
      </c>
      <c r="B16" s="4">
        <f>beta*IF(x&lt;=lc,1,IF(x&lt;ls,2,1))</f>
        <v>1</v>
      </c>
      <c r="D16" s="2" t="s">
        <v>42</v>
      </c>
      <c r="G16" s="16" t="str">
        <f t="array" ref="G16:S28">_xll.PDASOLVE(eqns, vars, BCs, xdom, tdom, M, regions, , {"FORMAT","TCOL1"})</f>
        <v>x</v>
      </c>
      <c r="H16" s="16">
        <v>0</v>
      </c>
      <c r="I16" s="16">
        <v>0</v>
      </c>
      <c r="J16" s="16">
        <v>0</v>
      </c>
      <c r="K16" s="16">
        <v>2.0000000000000001E-4</v>
      </c>
      <c r="L16" s="23">
        <v>2.0000000000000001E-4</v>
      </c>
      <c r="M16" s="16">
        <v>2.0000000000000001E-4</v>
      </c>
      <c r="N16" s="16">
        <v>2.254E-4</v>
      </c>
      <c r="O16" s="16">
        <v>2.254E-4</v>
      </c>
      <c r="P16" s="16">
        <v>2.254E-4</v>
      </c>
      <c r="Q16" s="16">
        <v>4.2539999999999999E-4</v>
      </c>
      <c r="R16" s="16">
        <v>4.2539999999999999E-4</v>
      </c>
      <c r="S16" s="16">
        <v>4.2539999999999999E-4</v>
      </c>
      <c r="U16" s="7"/>
    </row>
    <row r="17" spans="1:24" ht="15.75" x14ac:dyDescent="0.25">
      <c r="A17" t="s">
        <v>25</v>
      </c>
      <c r="B17" s="4">
        <f>gamma*IF(x&lt;=lc,1000000,IF(x&lt;ls,0,1000000))</f>
        <v>468621.13210570888</v>
      </c>
      <c r="D17" s="7">
        <v>0</v>
      </c>
      <c r="E17" s="7">
        <v>1</v>
      </c>
      <c r="G17" s="16" t="str">
        <v>t</v>
      </c>
      <c r="H17" s="16" t="str">
        <v>phi_1</v>
      </c>
      <c r="I17" s="16" t="str">
        <v>phi_2</v>
      </c>
      <c r="J17" s="16" t="str">
        <v>phi_3</v>
      </c>
      <c r="K17" s="16" t="str">
        <v>phi_1</v>
      </c>
      <c r="L17" s="23" t="str">
        <v>phi_2</v>
      </c>
      <c r="M17" s="16" t="str">
        <v>phi_3</v>
      </c>
      <c r="N17" s="16" t="str">
        <v>phi_1</v>
      </c>
      <c r="O17" s="16" t="str">
        <v>phi_2</v>
      </c>
      <c r="P17" s="16" t="str">
        <v>phi_3</v>
      </c>
      <c r="Q17" s="16" t="str">
        <v>phi_1</v>
      </c>
      <c r="R17" s="16" t="str">
        <v>phi_2</v>
      </c>
      <c r="S17" s="16" t="str">
        <v>phi_3</v>
      </c>
      <c r="U17" s="7"/>
      <c r="V17" s="7"/>
      <c r="W17" s="7"/>
      <c r="X17" s="6"/>
    </row>
    <row r="18" spans="1:24" ht="15.75" x14ac:dyDescent="0.25">
      <c r="A18" t="s">
        <v>36</v>
      </c>
      <c r="B18" s="4">
        <f>IF(x&lt;=lc,C18,0)</f>
        <v>3</v>
      </c>
      <c r="C18">
        <f>3*EXP(-2*t)</f>
        <v>3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23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U18" s="7"/>
      <c r="V18" s="7"/>
      <c r="W18" s="7"/>
    </row>
    <row r="19" spans="1:24" x14ac:dyDescent="0.25">
      <c r="G19" s="16">
        <v>0.1</v>
      </c>
      <c r="H19" s="16">
        <v>0.12034586780379386</v>
      </c>
      <c r="I19" s="16">
        <v>-3.7372155540627626E-3</v>
      </c>
      <c r="J19" s="16">
        <v>0</v>
      </c>
      <c r="K19" s="16">
        <v>0.12044273935485018</v>
      </c>
      <c r="L19" s="23">
        <v>-3.1921852355452475E-3</v>
      </c>
      <c r="M19" s="16">
        <v>0</v>
      </c>
      <c r="N19" s="16">
        <v>0</v>
      </c>
      <c r="O19" s="16">
        <v>-3.1268646549780696E-3</v>
      </c>
      <c r="P19" s="16">
        <v>-4.7421721267815452E-4</v>
      </c>
      <c r="Q19" s="16">
        <v>0</v>
      </c>
      <c r="R19" s="16">
        <v>-2.6849414498604017E-3</v>
      </c>
      <c r="S19" s="16">
        <v>0</v>
      </c>
      <c r="U19" s="7"/>
      <c r="V19" s="7"/>
      <c r="W19" s="7"/>
    </row>
    <row r="20" spans="1:24" x14ac:dyDescent="0.25">
      <c r="A20" s="2" t="s">
        <v>20</v>
      </c>
      <c r="D20" s="2" t="s">
        <v>21</v>
      </c>
      <c r="G20" s="16">
        <v>0.2</v>
      </c>
      <c r="H20" s="16">
        <v>0.2142345055975314</v>
      </c>
      <c r="I20" s="16">
        <v>-5.5271970074467457E-3</v>
      </c>
      <c r="J20" s="16">
        <v>0</v>
      </c>
      <c r="K20" s="16">
        <v>0.21433194024790386</v>
      </c>
      <c r="L20" s="23">
        <v>-5.085578960803013E-3</v>
      </c>
      <c r="M20" s="16">
        <v>0</v>
      </c>
      <c r="N20" s="16">
        <v>0</v>
      </c>
      <c r="O20" s="16">
        <v>-5.0324883339770907E-3</v>
      </c>
      <c r="P20" s="16">
        <v>-3.8714514249284086E-4</v>
      </c>
      <c r="Q20" s="16">
        <v>0</v>
      </c>
      <c r="R20" s="16">
        <v>-4.6699326467900858E-3</v>
      </c>
      <c r="S20" s="16">
        <v>0</v>
      </c>
      <c r="V20" s="7"/>
      <c r="W20" s="7"/>
    </row>
    <row r="21" spans="1:24" x14ac:dyDescent="0.25">
      <c r="A21" t="s">
        <v>17</v>
      </c>
      <c r="B21" s="7">
        <f>phi1xx-a*(phi_1-phi_2-f)</f>
        <v>1405863.3963171267</v>
      </c>
      <c r="D21" s="7">
        <v>0</v>
      </c>
      <c r="E21" s="7">
        <f>lc</f>
        <v>2.0000000000000001E-4</v>
      </c>
      <c r="G21" s="16">
        <v>0.30000000000000004</v>
      </c>
      <c r="H21" s="16">
        <v>0.28570972252039095</v>
      </c>
      <c r="I21" s="16">
        <v>-6.8759290498859888E-3</v>
      </c>
      <c r="J21" s="16">
        <v>0</v>
      </c>
      <c r="K21" s="16">
        <v>0.28580762046144842</v>
      </c>
      <c r="L21" s="23">
        <v>-6.5179686315860871E-3</v>
      </c>
      <c r="M21" s="16">
        <v>0</v>
      </c>
      <c r="N21" s="16">
        <v>0</v>
      </c>
      <c r="O21" s="16">
        <v>-6.4747775066378577E-3</v>
      </c>
      <c r="P21" s="16">
        <v>-3.1671758957696136E-4</v>
      </c>
      <c r="Q21" s="16">
        <v>0</v>
      </c>
      <c r="R21" s="16">
        <v>-6.176490060550756E-3</v>
      </c>
      <c r="S21" s="16">
        <v>0</v>
      </c>
      <c r="T21" s="6"/>
      <c r="U21" s="6"/>
      <c r="V21" s="7"/>
      <c r="W21" s="7"/>
    </row>
    <row r="22" spans="1:24" x14ac:dyDescent="0.25">
      <c r="A22" t="s">
        <v>18</v>
      </c>
      <c r="B22" s="7">
        <f>kapp*phi2xx+a*(phi_1-phi_2 -f)</f>
        <v>-1405863.3963171267</v>
      </c>
      <c r="D22" s="7">
        <v>0</v>
      </c>
      <c r="E22" s="7">
        <f>la</f>
        <v>4.2539999999999999E-4</v>
      </c>
      <c r="G22" s="16">
        <v>0.4</v>
      </c>
      <c r="H22" s="16">
        <v>0.33909930662484961</v>
      </c>
      <c r="I22" s="16">
        <v>-7.8728965920032389E-3</v>
      </c>
      <c r="J22" s="16">
        <v>0</v>
      </c>
      <c r="K22" s="16">
        <v>0.33919758410659151</v>
      </c>
      <c r="L22" s="23">
        <v>-7.5824601014323079E-3</v>
      </c>
      <c r="M22" s="16">
        <v>0</v>
      </c>
      <c r="N22" s="16">
        <v>0</v>
      </c>
      <c r="O22" s="16">
        <v>-7.5472650852049733E-3</v>
      </c>
      <c r="P22" s="16">
        <v>-2.5975774857731445E-4</v>
      </c>
      <c r="Q22" s="16">
        <v>0</v>
      </c>
      <c r="R22" s="16">
        <v>-7.3010230000314048E-3</v>
      </c>
      <c r="S22" s="16">
        <v>0</v>
      </c>
    </row>
    <row r="23" spans="1:24" x14ac:dyDescent="0.25">
      <c r="A23" t="s">
        <v>19</v>
      </c>
      <c r="B23" s="7">
        <f>phi3xx-a*(phi_3-phi_2)</f>
        <v>0</v>
      </c>
      <c r="D23" s="7">
        <f>ls</f>
        <v>2.254E-4</v>
      </c>
      <c r="E23" s="7">
        <f>la</f>
        <v>4.2539999999999999E-4</v>
      </c>
      <c r="G23" s="16">
        <v>0.5</v>
      </c>
      <c r="H23" s="16">
        <v>0.37789584515801411</v>
      </c>
      <c r="I23" s="16">
        <v>-8.5899041263261672E-3</v>
      </c>
      <c r="J23" s="16">
        <v>0</v>
      </c>
      <c r="K23" s="16">
        <v>0.37799443342059591</v>
      </c>
      <c r="L23" s="23">
        <v>-8.3538375620635669E-3</v>
      </c>
      <c r="M23" s="16">
        <v>0</v>
      </c>
      <c r="N23" s="16">
        <v>0</v>
      </c>
      <c r="O23" s="16">
        <v>-8.3250863919827386E-3</v>
      </c>
      <c r="P23" s="16">
        <v>-2.137889063377192E-4</v>
      </c>
      <c r="Q23" s="16">
        <v>0</v>
      </c>
      <c r="R23" s="16">
        <v>-8.1209095483066821E-3</v>
      </c>
      <c r="S23" s="16">
        <v>0</v>
      </c>
    </row>
    <row r="24" spans="1:24" x14ac:dyDescent="0.25">
      <c r="G24" s="16">
        <v>0.6</v>
      </c>
      <c r="H24" s="16">
        <v>0.40496797494428538</v>
      </c>
      <c r="I24" s="16">
        <v>-9.0857104037641561E-3</v>
      </c>
      <c r="J24" s="16">
        <v>0</v>
      </c>
      <c r="K24" s="16">
        <v>0.40506681689129043</v>
      </c>
      <c r="L24" s="23">
        <v>-8.8932685866328753E-3</v>
      </c>
      <c r="M24" s="16">
        <v>0</v>
      </c>
      <c r="N24" s="16">
        <v>0</v>
      </c>
      <c r="O24" s="16">
        <v>-8.8696927741311986E-3</v>
      </c>
      <c r="P24" s="16">
        <v>-1.7680856683904963E-4</v>
      </c>
      <c r="Q24" s="16">
        <v>0</v>
      </c>
      <c r="R24" s="16">
        <v>-8.699413822553485E-3</v>
      </c>
      <c r="S24" s="16">
        <v>0</v>
      </c>
    </row>
    <row r="25" spans="1:24" ht="15.75" x14ac:dyDescent="0.25">
      <c r="E25" s="5"/>
      <c r="G25" s="16">
        <v>0.7</v>
      </c>
      <c r="H25" s="16">
        <v>0.42266443255403863</v>
      </c>
      <c r="I25" s="16">
        <v>-9.4080919050064295E-3</v>
      </c>
      <c r="J25" s="16">
        <v>0</v>
      </c>
      <c r="K25" s="16">
        <v>0.42276348358558502</v>
      </c>
      <c r="L25" s="23">
        <v>-9.2505363885096344E-3</v>
      </c>
      <c r="M25" s="16">
        <v>0</v>
      </c>
      <c r="N25" s="16">
        <v>0</v>
      </c>
      <c r="O25" s="16">
        <v>-9.2311038189876304E-3</v>
      </c>
      <c r="P25" s="16">
        <v>-1.4714519638442741E-4</v>
      </c>
      <c r="Q25" s="16">
        <v>0</v>
      </c>
      <c r="R25" s="16">
        <v>-9.0880694449120437E-3</v>
      </c>
      <c r="S25" s="16">
        <v>0</v>
      </c>
    </row>
    <row r="26" spans="1:24" x14ac:dyDescent="0.25">
      <c r="G26" s="16">
        <v>0.79999999999999993</v>
      </c>
      <c r="H26" s="16">
        <v>0.43287897549152271</v>
      </c>
      <c r="I26" s="16">
        <v>-9.5953211484901182E-3</v>
      </c>
      <c r="J26" s="16">
        <v>0</v>
      </c>
      <c r="K26" s="16">
        <v>0.43297819706756446</v>
      </c>
      <c r="L26" s="23">
        <v>-9.4655070761471699E-3</v>
      </c>
      <c r="M26" s="16">
        <v>0</v>
      </c>
      <c r="N26" s="16">
        <v>0</v>
      </c>
      <c r="O26" s="16">
        <v>-9.4493735239748536E-3</v>
      </c>
      <c r="P26" s="16">
        <v>-1.2347310953355611E-4</v>
      </c>
      <c r="Q26" s="16">
        <v>0</v>
      </c>
      <c r="R26" s="16">
        <v>-9.3281309998773133E-3</v>
      </c>
      <c r="S26" s="16">
        <v>0</v>
      </c>
    </row>
    <row r="27" spans="1:24" x14ac:dyDescent="0.25">
      <c r="G27" s="16">
        <v>0.89999999999999991</v>
      </c>
      <c r="H27" s="16">
        <v>0.43715093348529216</v>
      </c>
      <c r="I27" s="16">
        <v>-9.6781560819177766E-3</v>
      </c>
      <c r="J27" s="16">
        <v>0</v>
      </c>
      <c r="K27" s="16">
        <v>0.43725029482617095</v>
      </c>
      <c r="L27" s="23">
        <v>-9.5703002858987928E-3</v>
      </c>
      <c r="M27" s="16">
        <v>0</v>
      </c>
      <c r="N27" s="16">
        <v>0</v>
      </c>
      <c r="O27" s="16">
        <v>-9.5567820877007371E-3</v>
      </c>
      <c r="P27" s="16">
        <v>-1.0465591403581681E-4</v>
      </c>
      <c r="Q27" s="16">
        <v>0</v>
      </c>
      <c r="R27" s="16">
        <v>-9.4529092623497641E-3</v>
      </c>
      <c r="S27" s="16">
        <v>0</v>
      </c>
    </row>
    <row r="28" spans="1:24" x14ac:dyDescent="0.25">
      <c r="G28" s="16">
        <v>1</v>
      </c>
      <c r="H28" s="16">
        <v>0.43675608351631467</v>
      </c>
      <c r="I28" s="16">
        <v>-9.6819967980406943E-3</v>
      </c>
      <c r="J28" s="16">
        <v>0</v>
      </c>
      <c r="K28" s="16">
        <v>0.43685555897742168</v>
      </c>
      <c r="L28" s="23">
        <v>-9.5913792732864878E-3</v>
      </c>
      <c r="M28" s="16">
        <v>0</v>
      </c>
      <c r="N28" s="16">
        <v>0</v>
      </c>
      <c r="O28" s="16">
        <v>-9.5799180335996176E-3</v>
      </c>
      <c r="P28" s="16">
        <v>-8.9809429396205218E-5</v>
      </c>
      <c r="Q28" s="16">
        <v>0</v>
      </c>
      <c r="R28" s="16">
        <v>-9.4897935491916104E-3</v>
      </c>
      <c r="S28" s="16">
        <v>0</v>
      </c>
    </row>
    <row r="31" spans="1:24" x14ac:dyDescent="0.25">
      <c r="U31" s="7"/>
      <c r="V31" s="7"/>
    </row>
    <row r="32" spans="1:24" x14ac:dyDescent="0.25">
      <c r="U32" s="7"/>
      <c r="V32" s="7"/>
    </row>
    <row r="33" spans="1:51" x14ac:dyDescent="0.25">
      <c r="U33" s="7"/>
      <c r="V33" s="7"/>
    </row>
    <row r="34" spans="1:51" ht="18.75" x14ac:dyDescent="0.3">
      <c r="A34" s="35" t="s">
        <v>40</v>
      </c>
      <c r="B34" s="2"/>
      <c r="D34">
        <v>1</v>
      </c>
      <c r="E34" s="34" t="s">
        <v>78</v>
      </c>
      <c r="U34" s="7"/>
      <c r="V34" s="7"/>
      <c r="W34" s="11"/>
    </row>
    <row r="35" spans="1:51" x14ac:dyDescent="0.25">
      <c r="W35" s="11"/>
    </row>
    <row r="36" spans="1:51" x14ac:dyDescent="0.25">
      <c r="A36" s="2" t="s">
        <v>11</v>
      </c>
      <c r="B36" s="3"/>
      <c r="D36" s="2" t="s">
        <v>43</v>
      </c>
      <c r="E36" s="2"/>
      <c r="F36" s="2" t="s">
        <v>29</v>
      </c>
      <c r="G36" s="13">
        <v>0</v>
      </c>
      <c r="H36" s="13">
        <f>lc-0.001*lc</f>
        <v>1.998E-4</v>
      </c>
      <c r="I36" s="13">
        <f>lc</f>
        <v>2.0000000000000001E-4</v>
      </c>
      <c r="J36" s="13">
        <f>lc+0.001*lc</f>
        <v>2.0020000000000001E-4</v>
      </c>
      <c r="K36" s="13">
        <f>ls-0.001*ls</f>
        <v>2.2517460000000001E-4</v>
      </c>
      <c r="L36" s="13">
        <f>ls</f>
        <v>2.254E-4</v>
      </c>
      <c r="M36" s="13">
        <f>ls+0.001*ls</f>
        <v>2.256254E-4</v>
      </c>
      <c r="N36" s="13">
        <f>la</f>
        <v>4.2539999999999999E-4</v>
      </c>
      <c r="W36" s="11"/>
    </row>
    <row r="37" spans="1:51" s="6" customFormat="1" x14ac:dyDescent="0.25">
      <c r="A37" s="12" t="s">
        <v>14</v>
      </c>
      <c r="B37" s="12" t="s">
        <v>16</v>
      </c>
      <c r="C37"/>
      <c r="D37" s="15">
        <v>1E-4</v>
      </c>
      <c r="E37" s="8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11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x14ac:dyDescent="0.25">
      <c r="A38" s="12" t="s">
        <v>15</v>
      </c>
      <c r="B38" s="12">
        <v>1</v>
      </c>
      <c r="D38" s="15">
        <v>9.9999999999999995E-7</v>
      </c>
      <c r="E38" s="8"/>
      <c r="W38" s="11"/>
    </row>
    <row r="39" spans="1:51" x14ac:dyDescent="0.25">
      <c r="A39" s="12" t="s">
        <v>30</v>
      </c>
      <c r="B39" s="14">
        <v>1.0000000000000001E-5</v>
      </c>
      <c r="D39" s="15">
        <v>9.9999999999999995E-7</v>
      </c>
      <c r="E39" s="8"/>
      <c r="W39" s="11"/>
    </row>
    <row r="40" spans="1:51" x14ac:dyDescent="0.25">
      <c r="W40" s="11"/>
    </row>
    <row r="41" spans="1:51" x14ac:dyDescent="0.25">
      <c r="A41" s="16" t="str">
        <f t="array" ref="A41:AW53">IF(D34=1,_xll.PDASOLVE(eqns, vars, BCs, xout, tdom, M, regions, tols, options))</f>
        <v>x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1.998E-4</v>
      </c>
      <c r="I41" s="16">
        <v>1.998E-4</v>
      </c>
      <c r="J41" s="16">
        <v>1.998E-4</v>
      </c>
      <c r="K41" s="16">
        <v>1.998E-4</v>
      </c>
      <c r="L41" s="19">
        <v>1.998E-4</v>
      </c>
      <c r="M41" s="16">
        <v>1.998E-4</v>
      </c>
      <c r="N41" s="16">
        <v>2.0000000000000001E-4</v>
      </c>
      <c r="O41" s="16">
        <v>2.0000000000000001E-4</v>
      </c>
      <c r="P41" s="16">
        <v>2.0000000000000001E-4</v>
      </c>
      <c r="Q41" s="16">
        <v>2.0000000000000001E-4</v>
      </c>
      <c r="R41" s="17">
        <v>2.0000000000000001E-4</v>
      </c>
      <c r="S41" s="16">
        <v>2.0000000000000001E-4</v>
      </c>
      <c r="T41" s="16">
        <v>2.0020000000000001E-4</v>
      </c>
      <c r="U41" s="16">
        <v>2.0020000000000001E-4</v>
      </c>
      <c r="V41" s="16">
        <v>2.0020000000000001E-4</v>
      </c>
      <c r="W41" s="16">
        <v>2.0020000000000001E-4</v>
      </c>
      <c r="X41" s="19">
        <v>2.0020000000000001E-4</v>
      </c>
      <c r="Y41" s="16">
        <v>2.0020000000000001E-4</v>
      </c>
      <c r="Z41" s="16">
        <v>2.2517460000000001E-4</v>
      </c>
      <c r="AA41" s="16">
        <v>2.2517460000000001E-4</v>
      </c>
      <c r="AB41" s="16">
        <v>2.2517460000000001E-4</v>
      </c>
      <c r="AC41" s="16">
        <v>2.2517460000000001E-4</v>
      </c>
      <c r="AD41" s="18">
        <v>2.2517460000000001E-4</v>
      </c>
      <c r="AE41" s="16">
        <v>2.2517460000000001E-4</v>
      </c>
      <c r="AF41" s="16">
        <v>2.254E-4</v>
      </c>
      <c r="AG41" s="16">
        <v>2.254E-4</v>
      </c>
      <c r="AH41" s="16">
        <v>2.254E-4</v>
      </c>
      <c r="AI41" s="16">
        <v>2.254E-4</v>
      </c>
      <c r="AJ41" s="17">
        <v>2.254E-4</v>
      </c>
      <c r="AK41" s="16">
        <v>2.254E-4</v>
      </c>
      <c r="AL41" s="16">
        <v>2.256254E-4</v>
      </c>
      <c r="AM41" s="16">
        <v>2.256254E-4</v>
      </c>
      <c r="AN41" s="16">
        <v>2.256254E-4</v>
      </c>
      <c r="AO41" s="16">
        <v>2.256254E-4</v>
      </c>
      <c r="AP41" s="18">
        <v>2.256254E-4</v>
      </c>
      <c r="AQ41" s="16">
        <v>2.256254E-4</v>
      </c>
      <c r="AR41" s="16">
        <v>4.2539999999999999E-4</v>
      </c>
      <c r="AS41" s="16">
        <v>4.2539999999999999E-4</v>
      </c>
      <c r="AT41" s="16">
        <v>4.2539999999999999E-4</v>
      </c>
      <c r="AU41" s="16">
        <v>4.2539999999999999E-4</v>
      </c>
      <c r="AV41" s="16">
        <v>4.2539999999999999E-4</v>
      </c>
      <c r="AW41" s="16">
        <v>4.2539999999999999E-4</v>
      </c>
    </row>
    <row r="42" spans="1:51" x14ac:dyDescent="0.25">
      <c r="A42" s="16" t="str">
        <v>t</v>
      </c>
      <c r="B42" s="16" t="str">
        <v>phi_1</v>
      </c>
      <c r="C42" s="16" t="str">
        <v>phi_2</v>
      </c>
      <c r="D42" s="16" t="str">
        <v>phi_3</v>
      </c>
      <c r="E42" s="16" t="str">
        <v>phi1x</v>
      </c>
      <c r="F42" s="16" t="str">
        <v>phi2x</v>
      </c>
      <c r="G42" s="16" t="str">
        <v>phi3x</v>
      </c>
      <c r="H42" s="16" t="str">
        <v>phi_1</v>
      </c>
      <c r="I42" s="16" t="str">
        <v>phi_2</v>
      </c>
      <c r="J42" s="16" t="str">
        <v>phi_3</v>
      </c>
      <c r="K42" s="16" t="str">
        <v>phi1x</v>
      </c>
      <c r="L42" s="20" t="str">
        <v>phi2x</v>
      </c>
      <c r="M42" s="16" t="str">
        <v>phi3x</v>
      </c>
      <c r="N42" s="16" t="str">
        <v>phi_1</v>
      </c>
      <c r="O42" s="16" t="str">
        <v>phi_2</v>
      </c>
      <c r="P42" s="16" t="str">
        <v>phi_3</v>
      </c>
      <c r="Q42" s="16" t="str">
        <v>phi1x</v>
      </c>
      <c r="R42" s="17" t="str">
        <v>phi2x</v>
      </c>
      <c r="S42" s="16" t="str">
        <v>phi3x</v>
      </c>
      <c r="T42" s="16" t="str">
        <v>phi_1</v>
      </c>
      <c r="U42" s="16" t="str">
        <v>phi_2</v>
      </c>
      <c r="V42" s="16" t="str">
        <v>phi_3</v>
      </c>
      <c r="W42" s="16" t="str">
        <v>phi1x</v>
      </c>
      <c r="X42" s="20" t="str">
        <v>phi2x</v>
      </c>
      <c r="Y42" s="16" t="str">
        <v>phi3x</v>
      </c>
      <c r="Z42" s="16" t="str">
        <v>phi_1</v>
      </c>
      <c r="AA42" s="16" t="str">
        <v>phi_2</v>
      </c>
      <c r="AB42" s="16" t="str">
        <v>phi_3</v>
      </c>
      <c r="AC42" s="16" t="str">
        <v>phi1x</v>
      </c>
      <c r="AD42" s="18" t="str">
        <v>phi2x</v>
      </c>
      <c r="AE42" s="16" t="str">
        <v>phi3x</v>
      </c>
      <c r="AF42" s="16" t="str">
        <v>phi_1</v>
      </c>
      <c r="AG42" s="16" t="str">
        <v>phi_2</v>
      </c>
      <c r="AH42" s="16" t="str">
        <v>phi_3</v>
      </c>
      <c r="AI42" s="16" t="str">
        <v>phi1x</v>
      </c>
      <c r="AJ42" s="17" t="str">
        <v>phi2x</v>
      </c>
      <c r="AK42" s="16" t="str">
        <v>phi3x</v>
      </c>
      <c r="AL42" s="16" t="str">
        <v>phi_1</v>
      </c>
      <c r="AM42" s="16" t="str">
        <v>phi_2</v>
      </c>
      <c r="AN42" s="16" t="str">
        <v>phi_3</v>
      </c>
      <c r="AO42" s="16" t="str">
        <v>phi1x</v>
      </c>
      <c r="AP42" s="18" t="str">
        <v>phi2x</v>
      </c>
      <c r="AQ42" s="16" t="str">
        <v>phi3x</v>
      </c>
      <c r="AR42" s="16" t="str">
        <v>phi_1</v>
      </c>
      <c r="AS42" s="16" t="str">
        <v>phi_2</v>
      </c>
      <c r="AT42" s="16" t="str">
        <v>phi_3</v>
      </c>
      <c r="AU42" s="16" t="str">
        <v>phi1x</v>
      </c>
      <c r="AV42" s="16" t="str">
        <v>phi2x</v>
      </c>
      <c r="AW42" s="16" t="str">
        <v>phi3x</v>
      </c>
    </row>
    <row r="43" spans="1:51" x14ac:dyDescent="0.25">
      <c r="A43" s="16">
        <v>0</v>
      </c>
      <c r="B43" s="16">
        <v>0</v>
      </c>
      <c r="C43" s="16">
        <v>0</v>
      </c>
      <c r="D43" s="16">
        <v>0</v>
      </c>
      <c r="E43" s="16">
        <v>1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20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7" t="str">
        <v>Undef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20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8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7" t="str">
        <v>Undef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8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</row>
    <row r="44" spans="1:51" x14ac:dyDescent="0.25">
      <c r="A44" s="16">
        <v>0.1</v>
      </c>
      <c r="B44" s="16">
        <v>0.12034719016339035</v>
      </c>
      <c r="C44" s="16">
        <v>-3.7366876167072446E-3</v>
      </c>
      <c r="D44" s="16">
        <v>0</v>
      </c>
      <c r="E44" s="16">
        <v>1</v>
      </c>
      <c r="F44" s="16">
        <v>0</v>
      </c>
      <c r="G44" s="16">
        <v>0</v>
      </c>
      <c r="H44" s="16">
        <v>0.12044441310781431</v>
      </c>
      <c r="I44" s="16">
        <v>-3.192803821837465E-3</v>
      </c>
      <c r="J44" s="16">
        <v>0</v>
      </c>
      <c r="K44" s="16">
        <v>9.446045142559048E-2</v>
      </c>
      <c r="L44" s="20">
        <v>5.4096474054508565</v>
      </c>
      <c r="M44" s="16">
        <v>0</v>
      </c>
      <c r="N44" s="16">
        <v>0.12044410852521011</v>
      </c>
      <c r="O44" s="16">
        <v>-3.1917080620028422E-3</v>
      </c>
      <c r="P44" s="16">
        <v>0</v>
      </c>
      <c r="Q44" s="16">
        <v>0</v>
      </c>
      <c r="R44" s="17" t="str">
        <v>Undef</v>
      </c>
      <c r="S44" s="16">
        <v>0</v>
      </c>
      <c r="T44" s="16">
        <v>0</v>
      </c>
      <c r="U44" s="16">
        <v>-3.1911664607341787E-3</v>
      </c>
      <c r="V44" s="16">
        <v>0</v>
      </c>
      <c r="W44" s="16">
        <v>0</v>
      </c>
      <c r="X44" s="20">
        <v>2.7069258186027558</v>
      </c>
      <c r="Y44" s="16">
        <v>0</v>
      </c>
      <c r="Z44" s="16">
        <v>0</v>
      </c>
      <c r="AA44" s="16">
        <v>-3.1269370694756832E-3</v>
      </c>
      <c r="AB44" s="16">
        <v>0</v>
      </c>
      <c r="AC44" s="16">
        <v>0</v>
      </c>
      <c r="AD44" s="18">
        <v>2.4363289493144293</v>
      </c>
      <c r="AE44" s="16">
        <v>0</v>
      </c>
      <c r="AF44" s="16">
        <v>0</v>
      </c>
      <c r="AG44" s="16">
        <v>-3.1263881480407866E-3</v>
      </c>
      <c r="AH44" s="16">
        <v>-4.7446449558760022E-4</v>
      </c>
      <c r="AI44" s="16">
        <v>0</v>
      </c>
      <c r="AJ44" s="17" t="str">
        <v>Undef</v>
      </c>
      <c r="AK44" s="16">
        <v>0</v>
      </c>
      <c r="AL44" s="16">
        <v>0</v>
      </c>
      <c r="AM44" s="16">
        <v>-3.125291557210121E-3</v>
      </c>
      <c r="AN44" s="16">
        <v>-4.7446411606404619E-4</v>
      </c>
      <c r="AO44" s="16">
        <v>0</v>
      </c>
      <c r="AP44" s="18">
        <v>4.8623025279228607</v>
      </c>
      <c r="AQ44" s="16">
        <v>3.3822774573255597E-3</v>
      </c>
      <c r="AR44" s="16">
        <v>0</v>
      </c>
      <c r="AS44" s="16">
        <v>-2.6623727935233092E-3</v>
      </c>
      <c r="AT44" s="16">
        <v>0</v>
      </c>
      <c r="AU44" s="16">
        <v>0</v>
      </c>
      <c r="AV44" s="16">
        <v>0</v>
      </c>
      <c r="AW44" s="16">
        <v>4.7463258753834774</v>
      </c>
    </row>
    <row r="45" spans="1:51" x14ac:dyDescent="0.25">
      <c r="A45" s="16">
        <v>0.2</v>
      </c>
      <c r="B45" s="16">
        <v>0.2142325711168227</v>
      </c>
      <c r="C45" s="16">
        <v>-5.5266792210675987E-3</v>
      </c>
      <c r="D45" s="16">
        <v>0</v>
      </c>
      <c r="E45" s="16">
        <v>1</v>
      </c>
      <c r="F45" s="16">
        <v>0</v>
      </c>
      <c r="G45" s="16">
        <v>0</v>
      </c>
      <c r="H45" s="16">
        <v>0.21433030060290018</v>
      </c>
      <c r="I45" s="16">
        <v>-5.0859895437695667E-3</v>
      </c>
      <c r="J45" s="16">
        <v>0</v>
      </c>
      <c r="K45" s="16">
        <v>7.974936084954376E-2</v>
      </c>
      <c r="L45" s="20">
        <v>4.3829471139363925</v>
      </c>
      <c r="M45" s="16">
        <v>0</v>
      </c>
      <c r="N45" s="16">
        <v>0.21433004406139725</v>
      </c>
      <c r="O45" s="16">
        <v>-5.0851017601170135E-3</v>
      </c>
      <c r="P45" s="16">
        <v>0</v>
      </c>
      <c r="Q45" s="16">
        <v>0</v>
      </c>
      <c r="R45" s="17" t="str">
        <v>Undef</v>
      </c>
      <c r="S45" s="16">
        <v>0</v>
      </c>
      <c r="T45" s="16">
        <v>0</v>
      </c>
      <c r="U45" s="16">
        <v>-5.0846629396259172E-3</v>
      </c>
      <c r="V45" s="16">
        <v>0</v>
      </c>
      <c r="W45" s="16">
        <v>0</v>
      </c>
      <c r="X45" s="20">
        <v>2.1932789425380306</v>
      </c>
      <c r="Y45" s="16">
        <v>0</v>
      </c>
      <c r="Z45" s="16">
        <v>0</v>
      </c>
      <c r="AA45" s="16">
        <v>-5.0324591518539838E-3</v>
      </c>
      <c r="AB45" s="16">
        <v>0</v>
      </c>
      <c r="AC45" s="16">
        <v>0</v>
      </c>
      <c r="AD45" s="18">
        <v>1.9870102878219833</v>
      </c>
      <c r="AE45" s="16">
        <v>0</v>
      </c>
      <c r="AF45" s="16">
        <v>0</v>
      </c>
      <c r="AG45" s="16">
        <v>-5.0320114505191344E-3</v>
      </c>
      <c r="AH45" s="16">
        <v>-3.8736241143652215E-4</v>
      </c>
      <c r="AI45" s="16">
        <v>0</v>
      </c>
      <c r="AJ45" s="17" t="str">
        <v>Undef</v>
      </c>
      <c r="AK45" s="16">
        <v>0</v>
      </c>
      <c r="AL45" s="16">
        <v>0</v>
      </c>
      <c r="AM45" s="16">
        <v>-5.0311170390663221E-3</v>
      </c>
      <c r="AN45" s="16">
        <v>-3.8736225838160743E-4</v>
      </c>
      <c r="AO45" s="16">
        <v>0</v>
      </c>
      <c r="AP45" s="18">
        <v>3.9658378462031498</v>
      </c>
      <c r="AQ45" s="16">
        <v>1.3807121317661649E-3</v>
      </c>
      <c r="AR45" s="16">
        <v>0</v>
      </c>
      <c r="AS45" s="16">
        <v>-4.6525401215612456E-3</v>
      </c>
      <c r="AT45" s="16">
        <v>0</v>
      </c>
      <c r="AU45" s="16">
        <v>0</v>
      </c>
      <c r="AV45" s="16">
        <v>0</v>
      </c>
      <c r="AW45" s="16">
        <v>3.8760938341651836</v>
      </c>
    </row>
    <row r="46" spans="1:51" x14ac:dyDescent="0.25">
      <c r="A46" s="16">
        <v>0.30000000000000004</v>
      </c>
      <c r="B46" s="16">
        <v>0.28571500090081103</v>
      </c>
      <c r="C46" s="16">
        <v>-6.8756285043243374E-3</v>
      </c>
      <c r="D46" s="16">
        <v>0</v>
      </c>
      <c r="E46" s="16">
        <v>1</v>
      </c>
      <c r="F46" s="16">
        <v>0</v>
      </c>
      <c r="G46" s="16">
        <v>0</v>
      </c>
      <c r="H46" s="16">
        <v>0.28581314783618222</v>
      </c>
      <c r="I46" s="16">
        <v>-6.5184204573400586E-3</v>
      </c>
      <c r="J46" s="16">
        <v>0</v>
      </c>
      <c r="K46" s="16">
        <v>6.7834285978340333E-2</v>
      </c>
      <c r="L46" s="20">
        <v>3.5524543155578074</v>
      </c>
      <c r="M46" s="16">
        <v>0</v>
      </c>
      <c r="N46" s="16">
        <v>0.28581293020940923</v>
      </c>
      <c r="O46" s="16">
        <v>-6.5177009287168495E-3</v>
      </c>
      <c r="P46" s="16">
        <v>0</v>
      </c>
      <c r="Q46" s="16">
        <v>0</v>
      </c>
      <c r="R46" s="17" t="str">
        <v>Undef</v>
      </c>
      <c r="S46" s="16">
        <v>0</v>
      </c>
      <c r="T46" s="16">
        <v>0</v>
      </c>
      <c r="U46" s="16">
        <v>-6.5173452480748852E-3</v>
      </c>
      <c r="V46" s="16">
        <v>0</v>
      </c>
      <c r="W46" s="16">
        <v>0</v>
      </c>
      <c r="X46" s="20">
        <v>1.7777854613493154</v>
      </c>
      <c r="Y46" s="16">
        <v>0</v>
      </c>
      <c r="Z46" s="16">
        <v>0</v>
      </c>
      <c r="AA46" s="16">
        <v>-6.4748757262300298E-3</v>
      </c>
      <c r="AB46" s="16">
        <v>0</v>
      </c>
      <c r="AC46" s="16">
        <v>0</v>
      </c>
      <c r="AD46" s="18">
        <v>1.6230204571954774</v>
      </c>
      <c r="AE46" s="16">
        <v>0</v>
      </c>
      <c r="AF46" s="16">
        <v>0</v>
      </c>
      <c r="AG46" s="16">
        <v>-6.4745100232543231E-3</v>
      </c>
      <c r="AH46" s="16">
        <v>-3.1688943582890773E-4</v>
      </c>
      <c r="AI46" s="16">
        <v>0</v>
      </c>
      <c r="AJ46" s="17" t="str">
        <v>Undef</v>
      </c>
      <c r="AK46" s="16">
        <v>0</v>
      </c>
      <c r="AL46" s="16">
        <v>0</v>
      </c>
      <c r="AM46" s="16">
        <v>-6.4737793983223818E-3</v>
      </c>
      <c r="AN46" s="16">
        <v>-3.1688931004455464E-4</v>
      </c>
      <c r="AO46" s="16">
        <v>0</v>
      </c>
      <c r="AP46" s="18">
        <v>3.2396077275455997</v>
      </c>
      <c r="AQ46" s="16">
        <v>1.1345832646085232E-3</v>
      </c>
      <c r="AR46" s="16">
        <v>0</v>
      </c>
      <c r="AS46" s="16">
        <v>-6.1634689028596118E-3</v>
      </c>
      <c r="AT46" s="16">
        <v>0</v>
      </c>
      <c r="AU46" s="16">
        <v>0</v>
      </c>
      <c r="AV46" s="16">
        <v>0</v>
      </c>
      <c r="AW46" s="16">
        <v>3.1709096472460114</v>
      </c>
    </row>
    <row r="47" spans="1:51" x14ac:dyDescent="0.25">
      <c r="A47" s="16">
        <v>0.4</v>
      </c>
      <c r="B47" s="16">
        <v>0.33909835454298098</v>
      </c>
      <c r="C47" s="16">
        <v>-7.8724940194879727E-3</v>
      </c>
      <c r="D47" s="16">
        <v>0</v>
      </c>
      <c r="E47" s="16">
        <v>1</v>
      </c>
      <c r="F47" s="16">
        <v>0</v>
      </c>
      <c r="G47" s="16">
        <v>0</v>
      </c>
      <c r="H47" s="16">
        <v>0.33919684376304238</v>
      </c>
      <c r="I47" s="16">
        <v>-7.5826716268373416E-3</v>
      </c>
      <c r="J47" s="16">
        <v>0</v>
      </c>
      <c r="K47" s="16">
        <v>5.8219762514900755E-2</v>
      </c>
      <c r="L47" s="20">
        <v>2.8821473836873155</v>
      </c>
      <c r="M47" s="16">
        <v>0</v>
      </c>
      <c r="N47" s="16">
        <v>0.33919665754209288</v>
      </c>
      <c r="O47" s="16">
        <v>-7.5820879241696969E-3</v>
      </c>
      <c r="P47" s="16">
        <v>0</v>
      </c>
      <c r="Q47" s="16">
        <v>0</v>
      </c>
      <c r="R47" s="17" t="str">
        <v>Undef</v>
      </c>
      <c r="S47" s="16">
        <v>0</v>
      </c>
      <c r="T47" s="16">
        <v>0</v>
      </c>
      <c r="U47" s="16">
        <v>-7.5817993482847927E-3</v>
      </c>
      <c r="V47" s="16">
        <v>0</v>
      </c>
      <c r="W47" s="16">
        <v>0</v>
      </c>
      <c r="X47" s="20">
        <v>1.4424257511032181</v>
      </c>
      <c r="Y47" s="16">
        <v>0</v>
      </c>
      <c r="Z47" s="16">
        <v>0</v>
      </c>
      <c r="AA47" s="16">
        <v>-7.547192947030496E-3</v>
      </c>
      <c r="AB47" s="16">
        <v>0</v>
      </c>
      <c r="AC47" s="16">
        <v>0</v>
      </c>
      <c r="AD47" s="18">
        <v>1.3287315529245232</v>
      </c>
      <c r="AE47" s="16">
        <v>0</v>
      </c>
      <c r="AF47" s="16">
        <v>0</v>
      </c>
      <c r="AG47" s="16">
        <v>-7.5468935410738921E-3</v>
      </c>
      <c r="AH47" s="16">
        <v>-2.598931770618234E-4</v>
      </c>
      <c r="AI47" s="16">
        <v>0</v>
      </c>
      <c r="AJ47" s="17" t="str">
        <v>Undef</v>
      </c>
      <c r="AK47" s="16">
        <v>0</v>
      </c>
      <c r="AL47" s="16">
        <v>0</v>
      </c>
      <c r="AM47" s="16">
        <v>-7.5462953413098091E-3</v>
      </c>
      <c r="AN47" s="16">
        <v>-2.5989307066800186E-4</v>
      </c>
      <c r="AO47" s="16">
        <v>0</v>
      </c>
      <c r="AP47" s="18">
        <v>2.6524338448788702</v>
      </c>
      <c r="AQ47" s="16">
        <v>9.5898937804873494E-4</v>
      </c>
      <c r="AR47" s="16">
        <v>0</v>
      </c>
      <c r="AS47" s="16">
        <v>-7.2912203776396445E-3</v>
      </c>
      <c r="AT47" s="16">
        <v>0</v>
      </c>
      <c r="AU47" s="16">
        <v>0</v>
      </c>
      <c r="AV47" s="16">
        <v>0</v>
      </c>
      <c r="AW47" s="16">
        <v>2.6005606660726137</v>
      </c>
    </row>
    <row r="48" spans="1:51" x14ac:dyDescent="0.25">
      <c r="A48" s="16">
        <v>0.5</v>
      </c>
      <c r="B48" s="16">
        <v>0.37789486905036707</v>
      </c>
      <c r="C48" s="16">
        <v>-8.5895488388556453E-3</v>
      </c>
      <c r="D48" s="16">
        <v>0</v>
      </c>
      <c r="E48" s="16">
        <v>1</v>
      </c>
      <c r="F48" s="16">
        <v>0</v>
      </c>
      <c r="G48" s="16">
        <v>0</v>
      </c>
      <c r="H48" s="16">
        <v>0.37799363898479954</v>
      </c>
      <c r="I48" s="16">
        <v>-8.353976848945073E-3</v>
      </c>
      <c r="J48" s="16">
        <v>0</v>
      </c>
      <c r="K48" s="16">
        <v>5.0482635556657281E-2</v>
      </c>
      <c r="L48" s="20">
        <v>2.3425588609230932</v>
      </c>
      <c r="M48" s="16">
        <v>0</v>
      </c>
      <c r="N48" s="16">
        <v>0.37799347804175215</v>
      </c>
      <c r="O48" s="16">
        <v>-8.3535025078350159E-3</v>
      </c>
      <c r="P48" s="16">
        <v>0</v>
      </c>
      <c r="Q48" s="16">
        <v>0</v>
      </c>
      <c r="R48" s="17" t="str">
        <v>Undef</v>
      </c>
      <c r="S48" s="16">
        <v>0</v>
      </c>
      <c r="T48" s="16">
        <v>0</v>
      </c>
      <c r="U48" s="16">
        <v>-8.3532679513439994E-3</v>
      </c>
      <c r="V48" s="16">
        <v>0</v>
      </c>
      <c r="W48" s="16">
        <v>0</v>
      </c>
      <c r="X48" s="20">
        <v>1.1724589960304588</v>
      </c>
      <c r="Y48" s="16">
        <v>0</v>
      </c>
      <c r="Z48" s="16">
        <v>0</v>
      </c>
      <c r="AA48" s="16">
        <v>-8.3249972291374041E-3</v>
      </c>
      <c r="AB48" s="16">
        <v>0</v>
      </c>
      <c r="AC48" s="16">
        <v>0</v>
      </c>
      <c r="AD48" s="18">
        <v>1.0913617909332873</v>
      </c>
      <c r="AE48" s="16">
        <v>0</v>
      </c>
      <c r="AF48" s="16">
        <v>0</v>
      </c>
      <c r="AG48" s="16">
        <v>-8.3247512981290354E-3</v>
      </c>
      <c r="AH48" s="16">
        <v>-2.139024056382469E-4</v>
      </c>
      <c r="AI48" s="16">
        <v>0</v>
      </c>
      <c r="AJ48" s="17" t="str">
        <v>Undef</v>
      </c>
      <c r="AK48" s="16">
        <v>0</v>
      </c>
      <c r="AL48" s="16">
        <v>0</v>
      </c>
      <c r="AM48" s="16">
        <v>-8.3242599130496833E-3</v>
      </c>
      <c r="AN48" s="16">
        <v>-2.139023143165745E-4</v>
      </c>
      <c r="AO48" s="16">
        <v>0</v>
      </c>
      <c r="AP48" s="18">
        <v>2.1788168446991021</v>
      </c>
      <c r="AQ48" s="16">
        <v>8.2235816618903739E-4</v>
      </c>
      <c r="AR48" s="16">
        <v>0</v>
      </c>
      <c r="AS48" s="16">
        <v>-8.1137770739603092E-3</v>
      </c>
      <c r="AT48" s="16">
        <v>0</v>
      </c>
      <c r="AU48" s="16">
        <v>0</v>
      </c>
      <c r="AV48" s="16">
        <v>0</v>
      </c>
      <c r="AW48" s="16">
        <v>2.1403369789121056</v>
      </c>
    </row>
    <row r="49" spans="1:51" x14ac:dyDescent="0.25">
      <c r="A49" s="16">
        <v>0.6</v>
      </c>
      <c r="B49" s="16">
        <v>0.40497084988702658</v>
      </c>
      <c r="C49" s="16">
        <v>-9.0854669188074558E-3</v>
      </c>
      <c r="D49" s="16">
        <v>0</v>
      </c>
      <c r="E49" s="16">
        <v>1</v>
      </c>
      <c r="F49" s="16">
        <v>0</v>
      </c>
      <c r="G49" s="16">
        <v>0</v>
      </c>
      <c r="H49" s="16">
        <v>0.40506985007881463</v>
      </c>
      <c r="I49" s="16">
        <v>-8.8934314865329878E-3</v>
      </c>
      <c r="J49" s="16">
        <v>0</v>
      </c>
      <c r="K49" s="16">
        <v>4.4276704091954992E-2</v>
      </c>
      <c r="L49" s="20">
        <v>1.9095888773669749</v>
      </c>
      <c r="M49" s="16">
        <v>0</v>
      </c>
      <c r="N49" s="16">
        <v>0.40506970941553178</v>
      </c>
      <c r="O49" s="16">
        <v>-8.8930449204681263E-3</v>
      </c>
      <c r="P49" s="16">
        <v>0</v>
      </c>
      <c r="Q49" s="16">
        <v>0</v>
      </c>
      <c r="R49" s="17" t="str">
        <v>Undef</v>
      </c>
      <c r="S49" s="16">
        <v>0</v>
      </c>
      <c r="T49" s="16">
        <v>0</v>
      </c>
      <c r="U49" s="16">
        <v>-8.8928537104288989E-3</v>
      </c>
      <c r="V49" s="16">
        <v>0</v>
      </c>
      <c r="W49" s="16">
        <v>0</v>
      </c>
      <c r="X49" s="20">
        <v>0.95582948518960287</v>
      </c>
      <c r="Y49" s="16">
        <v>0</v>
      </c>
      <c r="Z49" s="16">
        <v>0</v>
      </c>
      <c r="AA49" s="16">
        <v>-8.8696723482594511E-3</v>
      </c>
      <c r="AB49" s="16">
        <v>0</v>
      </c>
      <c r="AC49" s="16">
        <v>0</v>
      </c>
      <c r="AD49" s="18">
        <v>0.9004555667648857</v>
      </c>
      <c r="AE49" s="16">
        <v>0</v>
      </c>
      <c r="AF49" s="16">
        <v>0</v>
      </c>
      <c r="AG49" s="16">
        <v>-8.8694694253962925E-3</v>
      </c>
      <c r="AH49" s="16">
        <v>-1.7689698497447889E-4</v>
      </c>
      <c r="AI49" s="16">
        <v>0</v>
      </c>
      <c r="AJ49" s="17" t="str">
        <v>Undef</v>
      </c>
      <c r="AK49" s="16">
        <v>0</v>
      </c>
      <c r="AL49" s="16">
        <v>0</v>
      </c>
      <c r="AM49" s="16">
        <v>-8.8690639487862353E-3</v>
      </c>
      <c r="AN49" s="16">
        <v>-1.7689690527079142E-4</v>
      </c>
      <c r="AO49" s="16">
        <v>0</v>
      </c>
      <c r="AP49" s="18">
        <v>1.7978980136450209</v>
      </c>
      <c r="AQ49" s="16">
        <v>7.1690771375943114E-4</v>
      </c>
      <c r="AR49" s="16">
        <v>0</v>
      </c>
      <c r="AS49" s="16">
        <v>-8.6944816332446984E-3</v>
      </c>
      <c r="AT49" s="16">
        <v>0</v>
      </c>
      <c r="AU49" s="16">
        <v>0</v>
      </c>
      <c r="AV49" s="16">
        <v>0</v>
      </c>
      <c r="AW49" s="16">
        <v>1.7700248142459745</v>
      </c>
    </row>
    <row r="50" spans="1:51" x14ac:dyDescent="0.25">
      <c r="A50" s="16">
        <v>0.7</v>
      </c>
      <c r="B50" s="16">
        <v>0.42266377808164013</v>
      </c>
      <c r="C50" s="16">
        <v>-9.4078037577226097E-3</v>
      </c>
      <c r="D50" s="16">
        <v>0</v>
      </c>
      <c r="E50" s="16">
        <v>1</v>
      </c>
      <c r="F50" s="16">
        <v>0</v>
      </c>
      <c r="G50" s="16">
        <v>0</v>
      </c>
      <c r="H50" s="16">
        <v>0.42276296736783403</v>
      </c>
      <c r="I50" s="16">
        <v>-9.2505733931781652E-3</v>
      </c>
      <c r="J50" s="16">
        <v>0</v>
      </c>
      <c r="K50" s="16">
        <v>3.9318847997596391E-2</v>
      </c>
      <c r="L50" s="20">
        <v>1.5635095799425234</v>
      </c>
      <c r="M50" s="16">
        <v>0</v>
      </c>
      <c r="N50" s="16">
        <v>0.4227628429102962</v>
      </c>
      <c r="O50" s="16">
        <v>-9.2502570095757755E-3</v>
      </c>
      <c r="P50" s="16">
        <v>0</v>
      </c>
      <c r="Q50" s="16">
        <v>0</v>
      </c>
      <c r="R50" s="17" t="str">
        <v>Undef</v>
      </c>
      <c r="S50" s="16">
        <v>0</v>
      </c>
      <c r="T50" s="16">
        <v>0</v>
      </c>
      <c r="U50" s="16">
        <v>-9.2501004478491196E-3</v>
      </c>
      <c r="V50" s="16">
        <v>0</v>
      </c>
      <c r="W50" s="16">
        <v>0</v>
      </c>
      <c r="X50" s="20">
        <v>0.78266842513227042</v>
      </c>
      <c r="Y50" s="16">
        <v>0</v>
      </c>
      <c r="Z50" s="16">
        <v>0</v>
      </c>
      <c r="AA50" s="16">
        <v>-9.2309922951987356E-3</v>
      </c>
      <c r="AB50" s="16">
        <v>0</v>
      </c>
      <c r="AC50" s="16">
        <v>0</v>
      </c>
      <c r="AD50" s="18">
        <v>0.74745059891189858</v>
      </c>
      <c r="AE50" s="16">
        <v>0</v>
      </c>
      <c r="AF50" s="16">
        <v>0</v>
      </c>
      <c r="AG50" s="16">
        <v>-9.2308238424553286E-3</v>
      </c>
      <c r="AH50" s="16">
        <v>-1.4722250142943928E-4</v>
      </c>
      <c r="AI50" s="16">
        <v>0</v>
      </c>
      <c r="AJ50" s="17" t="str">
        <v>Undef</v>
      </c>
      <c r="AK50" s="16">
        <v>0</v>
      </c>
      <c r="AL50" s="16">
        <v>0</v>
      </c>
      <c r="AM50" s="16">
        <v>-9.2304872205250261E-3</v>
      </c>
      <c r="AN50" s="16">
        <v>-1.4722243053360678E-4</v>
      </c>
      <c r="AO50" s="16">
        <v>0</v>
      </c>
      <c r="AP50" s="18">
        <v>1.4925957011528801</v>
      </c>
      <c r="AQ50" s="16">
        <v>6.3682610319464223E-4</v>
      </c>
      <c r="AR50" s="16">
        <v>0</v>
      </c>
      <c r="AS50" s="16">
        <v>-9.0847123937252052E-3</v>
      </c>
      <c r="AT50" s="16">
        <v>0</v>
      </c>
      <c r="AU50" s="16">
        <v>0</v>
      </c>
      <c r="AV50" s="16">
        <v>0</v>
      </c>
      <c r="AW50" s="16">
        <v>1.4730694084038842</v>
      </c>
    </row>
    <row r="51" spans="1:51" x14ac:dyDescent="0.25">
      <c r="A51" s="16">
        <v>0.79999999999999993</v>
      </c>
      <c r="B51" s="16">
        <v>0.43287452229904949</v>
      </c>
      <c r="C51" s="16">
        <v>-9.5949517434411203E-3</v>
      </c>
      <c r="D51" s="16">
        <v>0</v>
      </c>
      <c r="E51" s="16">
        <v>1</v>
      </c>
      <c r="F51" s="16">
        <v>0</v>
      </c>
      <c r="G51" s="16">
        <v>0</v>
      </c>
      <c r="H51" s="16">
        <v>0.43297386689076378</v>
      </c>
      <c r="I51" s="16">
        <v>-9.4654151063775002E-3</v>
      </c>
      <c r="J51" s="16">
        <v>0</v>
      </c>
      <c r="K51" s="16">
        <v>3.5377777230461857E-2</v>
      </c>
      <c r="L51" s="20">
        <v>1.2881954141393372</v>
      </c>
      <c r="M51" s="16">
        <v>0</v>
      </c>
      <c r="N51" s="16">
        <v>0.4329737553198465</v>
      </c>
      <c r="O51" s="16">
        <v>-9.4651545770980811E-3</v>
      </c>
      <c r="P51" s="16">
        <v>0</v>
      </c>
      <c r="Q51" s="16">
        <v>0</v>
      </c>
      <c r="R51" s="17" t="str">
        <v>Undef</v>
      </c>
      <c r="S51" s="16">
        <v>0</v>
      </c>
      <c r="T51" s="16">
        <v>0</v>
      </c>
      <c r="U51" s="16">
        <v>-9.4650255797467508E-3</v>
      </c>
      <c r="V51" s="16">
        <v>0</v>
      </c>
      <c r="W51" s="16">
        <v>0</v>
      </c>
      <c r="X51" s="20">
        <v>0.64490906615348009</v>
      </c>
      <c r="Y51" s="16">
        <v>0</v>
      </c>
      <c r="Z51" s="16">
        <v>0</v>
      </c>
      <c r="AA51" s="16">
        <v>-9.4491626490334022E-3</v>
      </c>
      <c r="AB51" s="16">
        <v>0</v>
      </c>
      <c r="AC51" s="16">
        <v>0</v>
      </c>
      <c r="AD51" s="18">
        <v>0.62534620983418365</v>
      </c>
      <c r="AE51" s="16">
        <v>0</v>
      </c>
      <c r="AF51" s="16">
        <v>0</v>
      </c>
      <c r="AG51" s="16">
        <v>-9.4490217053883815E-3</v>
      </c>
      <c r="AH51" s="16">
        <v>-1.2352618585395074E-4</v>
      </c>
      <c r="AI51" s="16">
        <v>0</v>
      </c>
      <c r="AJ51" s="17" t="str">
        <v>Undef</v>
      </c>
      <c r="AK51" s="16">
        <v>0</v>
      </c>
      <c r="AL51" s="16">
        <v>0</v>
      </c>
      <c r="AM51" s="16">
        <v>-9.448740034169862E-3</v>
      </c>
      <c r="AN51" s="16">
        <v>-1.2352612150837337E-4</v>
      </c>
      <c r="AO51" s="16">
        <v>0</v>
      </c>
      <c r="AP51" s="18">
        <v>1.2489436039502537</v>
      </c>
      <c r="AQ51" s="16">
        <v>5.7713282054123766E-4</v>
      </c>
      <c r="AR51" s="16">
        <v>0</v>
      </c>
      <c r="AS51" s="16">
        <v>-9.3259869144111766E-3</v>
      </c>
      <c r="AT51" s="16">
        <v>0</v>
      </c>
      <c r="AU51" s="16">
        <v>0</v>
      </c>
      <c r="AV51" s="16">
        <v>0</v>
      </c>
      <c r="AW51" s="16">
        <v>1.2359345204563399</v>
      </c>
    </row>
    <row r="52" spans="1:51" x14ac:dyDescent="0.25">
      <c r="A52" s="16">
        <v>0.89999999999999991</v>
      </c>
      <c r="B52" s="16">
        <v>0.43715219813883954</v>
      </c>
      <c r="C52" s="16">
        <v>-9.6779459687547573E-3</v>
      </c>
      <c r="D52" s="16">
        <v>0</v>
      </c>
      <c r="E52" s="16">
        <v>1</v>
      </c>
      <c r="F52" s="16">
        <v>0</v>
      </c>
      <c r="G52" s="16">
        <v>0</v>
      </c>
      <c r="H52" s="16">
        <v>0.43725167022316824</v>
      </c>
      <c r="I52" s="16">
        <v>-9.5703161390867028E-3</v>
      </c>
      <c r="J52" s="16">
        <v>0</v>
      </c>
      <c r="K52" s="16">
        <v>3.226364570103793E-2</v>
      </c>
      <c r="L52" s="20">
        <v>1.0704633517725952</v>
      </c>
      <c r="M52" s="16">
        <v>0</v>
      </c>
      <c r="N52" s="16">
        <v>0.43725156883908822</v>
      </c>
      <c r="O52" s="16">
        <v>-9.5700998032739563E-3</v>
      </c>
      <c r="P52" s="16">
        <v>0</v>
      </c>
      <c r="Q52" s="16">
        <v>0</v>
      </c>
      <c r="R52" s="17" t="str">
        <v>Undef</v>
      </c>
      <c r="S52" s="16">
        <v>0</v>
      </c>
      <c r="T52" s="16">
        <v>0</v>
      </c>
      <c r="U52" s="16">
        <v>-9.5699926059751063E-3</v>
      </c>
      <c r="V52" s="16">
        <v>0</v>
      </c>
      <c r="W52" s="16">
        <v>0</v>
      </c>
      <c r="X52" s="20">
        <v>0.53595681481477464</v>
      </c>
      <c r="Y52" s="16">
        <v>0</v>
      </c>
      <c r="Z52" s="16">
        <v>0</v>
      </c>
      <c r="AA52" s="16">
        <v>-9.5567007468206136E-3</v>
      </c>
      <c r="AB52" s="16">
        <v>0</v>
      </c>
      <c r="AC52" s="16">
        <v>0</v>
      </c>
      <c r="AD52" s="18">
        <v>0.52841822731946142</v>
      </c>
      <c r="AE52" s="16">
        <v>0</v>
      </c>
      <c r="AF52" s="16">
        <v>0</v>
      </c>
      <c r="AG52" s="16">
        <v>-9.5565816407040573E-3</v>
      </c>
      <c r="AH52" s="16">
        <v>-1.047018883107414E-4</v>
      </c>
      <c r="AI52" s="16">
        <v>0</v>
      </c>
      <c r="AJ52" s="17" t="str">
        <v>Undef</v>
      </c>
      <c r="AK52" s="16">
        <v>0</v>
      </c>
      <c r="AL52" s="16">
        <v>0</v>
      </c>
      <c r="AM52" s="16">
        <v>-9.5563435917157252E-3</v>
      </c>
      <c r="AN52" s="16">
        <v>-1.0470182869248281E-4</v>
      </c>
      <c r="AO52" s="16">
        <v>0</v>
      </c>
      <c r="AP52" s="18">
        <v>1.0555220208035596</v>
      </c>
      <c r="AQ52" s="16">
        <v>5.3390620717900421E-4</v>
      </c>
      <c r="AR52" s="16">
        <v>0</v>
      </c>
      <c r="AS52" s="16">
        <v>-9.4518954208763998E-3</v>
      </c>
      <c r="AT52" s="16">
        <v>0</v>
      </c>
      <c r="AU52" s="16">
        <v>0</v>
      </c>
      <c r="AV52" s="16">
        <v>0</v>
      </c>
      <c r="AW52" s="16">
        <v>1.0475516357145593</v>
      </c>
    </row>
    <row r="53" spans="1:51" x14ac:dyDescent="0.25">
      <c r="A53" s="16">
        <v>1</v>
      </c>
      <c r="B53" s="16">
        <v>0.43675660041494441</v>
      </c>
      <c r="C53" s="16">
        <v>-9.6817832088876028E-3</v>
      </c>
      <c r="D53" s="16">
        <v>0</v>
      </c>
      <c r="E53" s="16">
        <v>1</v>
      </c>
      <c r="F53" s="16">
        <v>0</v>
      </c>
      <c r="G53" s="16">
        <v>0</v>
      </c>
      <c r="H53" s="16">
        <v>0.43685617724820702</v>
      </c>
      <c r="I53" s="16">
        <v>-9.5913558591151343E-3</v>
      </c>
      <c r="J53" s="16">
        <v>0</v>
      </c>
      <c r="K53" s="16">
        <v>2.9821643588271038E-2</v>
      </c>
      <c r="L53" s="20">
        <v>0.8995395924014209</v>
      </c>
      <c r="M53" s="16">
        <v>0</v>
      </c>
      <c r="N53" s="16">
        <v>0.43685608385643154</v>
      </c>
      <c r="O53" s="16">
        <v>-9.591174236796807E-3</v>
      </c>
      <c r="P53" s="16">
        <v>0</v>
      </c>
      <c r="Q53" s="16">
        <v>0</v>
      </c>
      <c r="R53" s="17" t="str">
        <v>Undef</v>
      </c>
      <c r="S53" s="16">
        <v>0</v>
      </c>
      <c r="T53" s="16">
        <v>0</v>
      </c>
      <c r="U53" s="16">
        <v>-9.5910841537065559E-3</v>
      </c>
      <c r="V53" s="16">
        <v>0</v>
      </c>
      <c r="W53" s="16">
        <v>0</v>
      </c>
      <c r="X53" s="20">
        <v>0.45042210788814163</v>
      </c>
      <c r="Y53" s="16">
        <v>0</v>
      </c>
      <c r="Z53" s="16">
        <v>0</v>
      </c>
      <c r="AA53" s="16">
        <v>-9.5798149771696827E-3</v>
      </c>
      <c r="AB53" s="16">
        <v>0</v>
      </c>
      <c r="AC53" s="16">
        <v>0</v>
      </c>
      <c r="AD53" s="18">
        <v>0.45198568106122133</v>
      </c>
      <c r="AE53" s="16">
        <v>0</v>
      </c>
      <c r="AF53" s="16">
        <v>0</v>
      </c>
      <c r="AG53" s="16">
        <v>-9.5797130914730185E-3</v>
      </c>
      <c r="AH53" s="16">
        <v>-8.9844946184592037E-5</v>
      </c>
      <c r="AI53" s="16">
        <v>0</v>
      </c>
      <c r="AJ53" s="17" t="str">
        <v>Undef</v>
      </c>
      <c r="AK53" s="16">
        <v>0</v>
      </c>
      <c r="AL53" s="16">
        <v>0</v>
      </c>
      <c r="AM53" s="16">
        <v>-9.5795094423644141E-3</v>
      </c>
      <c r="AN53" s="16">
        <v>-8.9844889818340513E-5</v>
      </c>
      <c r="AO53" s="16">
        <v>0</v>
      </c>
      <c r="AP53" s="18">
        <v>0.90299236859383558</v>
      </c>
      <c r="AQ53" s="16">
        <v>5.0400821725895433E-4</v>
      </c>
      <c r="AR53" s="16">
        <v>0</v>
      </c>
      <c r="AS53" s="16">
        <v>-9.4895238459247466E-3</v>
      </c>
      <c r="AT53" s="16">
        <v>0</v>
      </c>
      <c r="AU53" s="16">
        <v>0</v>
      </c>
      <c r="AV53" s="16">
        <v>0</v>
      </c>
      <c r="AW53" s="16">
        <v>0.89886830722347721</v>
      </c>
    </row>
    <row r="55" spans="1:51" x14ac:dyDescent="0.25">
      <c r="R55" s="10" t="s">
        <v>31</v>
      </c>
      <c r="AJ55" s="9" t="s">
        <v>32</v>
      </c>
      <c r="AX55" s="7"/>
      <c r="AY55" s="7"/>
    </row>
    <row r="56" spans="1:51" x14ac:dyDescent="0.25">
      <c r="R56" s="20">
        <f t="shared" ref="R56:R65" si="1">L44/X44</f>
        <v>1.9984468611124242</v>
      </c>
      <c r="AJ56" s="9">
        <f t="shared" ref="AJ56:AJ65" si="2">AD44/AP44</f>
        <v>0.50106486285525531</v>
      </c>
    </row>
    <row r="57" spans="1:51" x14ac:dyDescent="0.25">
      <c r="E57" s="11"/>
      <c r="F57" s="11"/>
      <c r="R57" s="20">
        <f t="shared" si="1"/>
        <v>1.9983537109349665</v>
      </c>
      <c r="AJ57" s="9">
        <f t="shared" si="2"/>
        <v>0.50103165204405054</v>
      </c>
    </row>
    <row r="58" spans="1:51" x14ac:dyDescent="0.25">
      <c r="E58" s="11"/>
      <c r="R58" s="20">
        <f t="shared" si="1"/>
        <v>1.9982469160601315</v>
      </c>
      <c r="AJ58" s="9">
        <f t="shared" si="2"/>
        <v>0.50099289595938656</v>
      </c>
    </row>
    <row r="59" spans="1:51" x14ac:dyDescent="0.25">
      <c r="A59" s="7"/>
      <c r="D59" s="7"/>
      <c r="E59" s="11"/>
      <c r="R59" s="20">
        <f t="shared" si="1"/>
        <v>1.9981252979454558</v>
      </c>
      <c r="AJ59" s="9">
        <f t="shared" si="2"/>
        <v>0.50094804644796065</v>
      </c>
    </row>
    <row r="60" spans="1:51" x14ac:dyDescent="0.25">
      <c r="A60" s="7"/>
      <c r="D60" s="7"/>
      <c r="E60" s="11"/>
      <c r="F60" s="7"/>
      <c r="R60" s="20">
        <f t="shared" si="1"/>
        <v>1.9979878774901199</v>
      </c>
      <c r="AJ60" s="9">
        <f t="shared" si="2"/>
        <v>0.5008965272085576</v>
      </c>
    </row>
    <row r="61" spans="1:51" x14ac:dyDescent="0.25">
      <c r="A61" s="7"/>
      <c r="D61" s="7"/>
      <c r="E61" s="11"/>
      <c r="F61" s="7"/>
      <c r="R61" s="20">
        <f t="shared" si="1"/>
        <v>1.9978342444501802</v>
      </c>
      <c r="AJ61" s="9">
        <f t="shared" si="2"/>
        <v>0.50083795628614158</v>
      </c>
    </row>
    <row r="62" spans="1:51" x14ac:dyDescent="0.25">
      <c r="A62" s="7"/>
      <c r="D62" s="7"/>
      <c r="E62" s="11"/>
      <c r="F62" s="7"/>
      <c r="R62" s="20">
        <f t="shared" si="1"/>
        <v>1.9976653327726761</v>
      </c>
      <c r="AJ62" s="9">
        <f t="shared" si="2"/>
        <v>0.50077231117211995</v>
      </c>
    </row>
    <row r="63" spans="1:51" s="7" customFormat="1" x14ac:dyDescent="0.25">
      <c r="B63"/>
      <c r="C63"/>
      <c r="E63" s="11"/>
      <c r="G63"/>
      <c r="H63"/>
      <c r="I63"/>
      <c r="J63"/>
      <c r="K63"/>
      <c r="L63"/>
      <c r="M63"/>
      <c r="N63"/>
      <c r="O63"/>
      <c r="P63"/>
      <c r="Q63"/>
      <c r="R63" s="20">
        <f t="shared" si="1"/>
        <v>1.9974838031394075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 s="9">
        <f t="shared" si="2"/>
        <v>0.50070011796873071</v>
      </c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x14ac:dyDescent="0.25">
      <c r="A64" s="7"/>
      <c r="D64" s="7"/>
      <c r="E64" s="11"/>
      <c r="F64" s="7"/>
      <c r="R64" s="20">
        <f t="shared" si="1"/>
        <v>1.9972940397120329</v>
      </c>
      <c r="AJ64" s="9">
        <f t="shared" si="2"/>
        <v>0.50062264633492093</v>
      </c>
    </row>
    <row r="65" spans="1:36" x14ac:dyDescent="0.25">
      <c r="A65" s="7"/>
      <c r="D65" s="7"/>
      <c r="E65" s="11"/>
      <c r="F65" s="7"/>
      <c r="R65" s="20">
        <f t="shared" si="1"/>
        <v>1.9971035538620001</v>
      </c>
      <c r="AJ65" s="9">
        <f t="shared" si="2"/>
        <v>0.50054208294701963</v>
      </c>
    </row>
    <row r="89" spans="1:6" x14ac:dyDescent="0.25">
      <c r="A89" s="7"/>
      <c r="D89" s="7"/>
      <c r="E89" s="11"/>
      <c r="F89" s="7"/>
    </row>
    <row r="90" spans="1:6" x14ac:dyDescent="0.25">
      <c r="A90" s="7"/>
      <c r="D90" s="7"/>
      <c r="E90" s="11"/>
      <c r="F90" s="7"/>
    </row>
    <row r="91" spans="1:6" x14ac:dyDescent="0.25">
      <c r="A91" s="7"/>
      <c r="D91" s="7"/>
      <c r="E91" s="11"/>
      <c r="F91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2E7B-76CE-4B5B-A1C9-CB5C0B059164}">
  <dimension ref="A1:G27"/>
  <sheetViews>
    <sheetView showGridLines="0" workbookViewId="0">
      <selection activeCell="K1" sqref="K1"/>
    </sheetView>
  </sheetViews>
  <sheetFormatPr defaultRowHeight="15" x14ac:dyDescent="0.25"/>
  <cols>
    <col min="1" max="1" width="2.28515625" customWidth="1"/>
    <col min="2" max="2" width="5.28515625" bestFit="1" customWidth="1"/>
    <col min="3" max="3" width="7.42578125" bestFit="1" customWidth="1"/>
    <col min="4" max="4" width="13.7109375" bestFit="1" customWidth="1"/>
    <col min="5" max="5" width="14.42578125" bestFit="1" customWidth="1"/>
    <col min="6" max="6" width="11.42578125" bestFit="1" customWidth="1"/>
    <col min="7" max="7" width="12" bestFit="1" customWidth="1"/>
  </cols>
  <sheetData>
    <row r="1" spans="1:5" x14ac:dyDescent="0.25">
      <c r="A1" s="2" t="s">
        <v>48</v>
      </c>
    </row>
    <row r="2" spans="1:5" x14ac:dyDescent="0.25">
      <c r="A2" s="2" t="s">
        <v>79</v>
      </c>
    </row>
    <row r="3" spans="1:5" x14ac:dyDescent="0.25">
      <c r="A3" s="2" t="s">
        <v>80</v>
      </c>
    </row>
    <row r="4" spans="1:5" x14ac:dyDescent="0.25">
      <c r="A4" s="2" t="s">
        <v>49</v>
      </c>
    </row>
    <row r="5" spans="1:5" x14ac:dyDescent="0.25">
      <c r="A5" s="2" t="s">
        <v>50</v>
      </c>
    </row>
    <row r="6" spans="1:5" x14ac:dyDescent="0.25">
      <c r="A6" s="2"/>
      <c r="B6" t="s">
        <v>51</v>
      </c>
    </row>
    <row r="7" spans="1:5" x14ac:dyDescent="0.25">
      <c r="A7" s="2"/>
      <c r="B7" t="s">
        <v>81</v>
      </c>
    </row>
    <row r="8" spans="1:5" x14ac:dyDescent="0.25">
      <c r="A8" s="2"/>
      <c r="B8" t="s">
        <v>82</v>
      </c>
    </row>
    <row r="9" spans="1:5" x14ac:dyDescent="0.25">
      <c r="A9" s="2" t="s">
        <v>11</v>
      </c>
    </row>
    <row r="10" spans="1:5" x14ac:dyDescent="0.25">
      <c r="B10" t="s">
        <v>52</v>
      </c>
    </row>
    <row r="11" spans="1:5" x14ac:dyDescent="0.25">
      <c r="B11" t="s">
        <v>68</v>
      </c>
    </row>
    <row r="12" spans="1:5" x14ac:dyDescent="0.25">
      <c r="B12" t="s">
        <v>53</v>
      </c>
    </row>
    <row r="14" spans="1:5" ht="15.75" thickBot="1" x14ac:dyDescent="0.3">
      <c r="A14" t="s">
        <v>54</v>
      </c>
    </row>
    <row r="15" spans="1:5" ht="15.75" thickBot="1" x14ac:dyDescent="0.3">
      <c r="B15" s="37" t="s">
        <v>55</v>
      </c>
      <c r="C15" s="37" t="s">
        <v>56</v>
      </c>
      <c r="D15" s="37" t="s">
        <v>57</v>
      </c>
      <c r="E15" s="37" t="s">
        <v>58</v>
      </c>
    </row>
    <row r="16" spans="1:5" ht="15.75" thickBot="1" x14ac:dyDescent="0.3">
      <c r="B16" s="26" t="s">
        <v>69</v>
      </c>
      <c r="C16" s="26" t="s">
        <v>34</v>
      </c>
      <c r="D16" s="28">
        <v>3.2629613373264687E-4</v>
      </c>
      <c r="E16" s="28">
        <v>5.5863851340935032E-6</v>
      </c>
    </row>
    <row r="19" spans="1:7" ht="15.75" thickBot="1" x14ac:dyDescent="0.3">
      <c r="A19" t="s">
        <v>59</v>
      </c>
    </row>
    <row r="20" spans="1:7" ht="15.75" thickBot="1" x14ac:dyDescent="0.3">
      <c r="B20" s="37" t="s">
        <v>55</v>
      </c>
      <c r="C20" s="37" t="s">
        <v>56</v>
      </c>
      <c r="D20" s="37" t="s">
        <v>57</v>
      </c>
      <c r="E20" s="37" t="s">
        <v>58</v>
      </c>
      <c r="F20" s="37" t="s">
        <v>60</v>
      </c>
    </row>
    <row r="21" spans="1:7" x14ac:dyDescent="0.25">
      <c r="B21" s="27" t="s">
        <v>70</v>
      </c>
      <c r="C21" s="27" t="s">
        <v>45</v>
      </c>
      <c r="D21" s="29">
        <v>0.5</v>
      </c>
      <c r="E21" s="29">
        <v>0.46862113210570888</v>
      </c>
      <c r="F21" s="27" t="s">
        <v>66</v>
      </c>
    </row>
    <row r="22" spans="1:7" ht="15.75" thickBot="1" x14ac:dyDescent="0.3">
      <c r="B22" s="26" t="s">
        <v>71</v>
      </c>
      <c r="C22" s="26" t="s">
        <v>33</v>
      </c>
      <c r="D22" s="30">
        <v>1000000</v>
      </c>
      <c r="E22" s="30">
        <v>978894.8330166681</v>
      </c>
      <c r="F22" s="26" t="s">
        <v>66</v>
      </c>
    </row>
    <row r="25" spans="1:7" ht="15.75" thickBot="1" x14ac:dyDescent="0.3">
      <c r="A25" t="s">
        <v>61</v>
      </c>
    </row>
    <row r="26" spans="1:7" ht="15.75" thickBot="1" x14ac:dyDescent="0.3">
      <c r="B26" s="37" t="s">
        <v>55</v>
      </c>
      <c r="C26" s="37" t="s">
        <v>56</v>
      </c>
      <c r="D26" s="37" t="s">
        <v>62</v>
      </c>
      <c r="E26" s="37" t="s">
        <v>63</v>
      </c>
      <c r="F26" s="37" t="s">
        <v>64</v>
      </c>
      <c r="G26" s="37" t="s">
        <v>65</v>
      </c>
    </row>
    <row r="27" spans="1:7" ht="15.75" thickBot="1" x14ac:dyDescent="0.3">
      <c r="B27" s="26" t="s">
        <v>71</v>
      </c>
      <c r="C27" s="26" t="s">
        <v>33</v>
      </c>
      <c r="D27" s="30">
        <v>978894.8330166681</v>
      </c>
      <c r="E27" s="26" t="s">
        <v>72</v>
      </c>
      <c r="F27" s="26" t="s">
        <v>67</v>
      </c>
      <c r="G27" s="26">
        <v>21105.166983331903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30</vt:i4>
      </vt:variant>
    </vt:vector>
  </HeadingPairs>
  <TitlesOfParts>
    <vt:vector size="33" baseType="lpstr">
      <vt:lpstr>Readme</vt:lpstr>
      <vt:lpstr>PDAE Example</vt:lpstr>
      <vt:lpstr>Answer Report</vt:lpstr>
      <vt:lpstr>a</vt:lpstr>
      <vt:lpstr>BCs</vt:lpstr>
      <vt:lpstr>beta</vt:lpstr>
      <vt:lpstr>eqns</vt:lpstr>
      <vt:lpstr>f</vt:lpstr>
      <vt:lpstr>gamma</vt:lpstr>
      <vt:lpstr>kapp</vt:lpstr>
      <vt:lpstr>la</vt:lpstr>
      <vt:lpstr>lc</vt:lpstr>
      <vt:lpstr>ls</vt:lpstr>
      <vt:lpstr>M</vt:lpstr>
      <vt:lpstr>mc</vt:lpstr>
      <vt:lpstr>options</vt:lpstr>
      <vt:lpstr>phi_1</vt:lpstr>
      <vt:lpstr>phi_2</vt:lpstr>
      <vt:lpstr>phi_3</vt:lpstr>
      <vt:lpstr>phi1x</vt:lpstr>
      <vt:lpstr>phi1xx</vt:lpstr>
      <vt:lpstr>phi2x</vt:lpstr>
      <vt:lpstr>phi2xx</vt:lpstr>
      <vt:lpstr>phi3x</vt:lpstr>
      <vt:lpstr>phi3xx</vt:lpstr>
      <vt:lpstr>regions</vt:lpstr>
      <vt:lpstr>t</vt:lpstr>
      <vt:lpstr>tdom</vt:lpstr>
      <vt:lpstr>tols</vt:lpstr>
      <vt:lpstr>vars</vt:lpstr>
      <vt:lpstr>x</vt:lpstr>
      <vt:lpstr>xdom</vt:lpstr>
      <vt:lpstr>xout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support@excel-works.com</dc:creator>
  <cp:lastModifiedBy>Support</cp:lastModifiedBy>
  <dcterms:created xsi:type="dcterms:W3CDTF">2018-04-03T01:41:47Z</dcterms:created>
  <dcterms:modified xsi:type="dcterms:W3CDTF">2020-09-02T01:09:28Z</dcterms:modified>
</cp:coreProperties>
</file>